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hidePivotFieldList="1" defaultThemeVersion="124226"/>
  <mc:AlternateContent xmlns:mc="http://schemas.openxmlformats.org/markup-compatibility/2006">
    <mc:Choice Requires="x15">
      <x15ac:absPath xmlns:x15ac="http://schemas.microsoft.com/office/spreadsheetml/2010/11/ac" url="C:\Users\SANDRA ANGARITA\Desktop\IDM 2021\2o contrato 2021\Cuenta 3 de 3 contrato 119 de 2021\"/>
    </mc:Choice>
  </mc:AlternateContent>
  <xr:revisionPtr revIDLastSave="0" documentId="8_{3BA3905B-7FBE-4B41-9348-4B6E7FC5857E}" xr6:coauthVersionLast="47" xr6:coauthVersionMax="47" xr10:uidLastSave="{00000000-0000-0000-0000-000000000000}"/>
  <bookViews>
    <workbookView xWindow="-120" yWindow="-120" windowWidth="20730" windowHeight="1116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calcPr calcId="191029"/>
  <pivotCaches>
    <pivotCache cacheId="5"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1" i="1" l="1"/>
  <c r="M40" i="1"/>
  <c r="AB40" i="1" s="1"/>
  <c r="AA40" i="1" s="1"/>
  <c r="T40" i="1"/>
  <c r="H40" i="1"/>
  <c r="I40" i="1" s="1"/>
  <c r="K46" i="1"/>
  <c r="Q46" i="1"/>
  <c r="T46" i="1"/>
  <c r="K45" i="1"/>
  <c r="Q45" i="1"/>
  <c r="T45" i="1"/>
  <c r="K44" i="1"/>
  <c r="Q44" i="1"/>
  <c r="T44" i="1"/>
  <c r="K43" i="1"/>
  <c r="Q43" i="1"/>
  <c r="T43" i="1"/>
  <c r="K42" i="1"/>
  <c r="Q42" i="1"/>
  <c r="T42" i="1"/>
  <c r="AB46" i="1" l="1"/>
  <c r="AA46" i="1" s="1"/>
  <c r="X40" i="1"/>
  <c r="Y40" i="1" s="1"/>
  <c r="AC40" i="1" s="1"/>
  <c r="N40" i="1"/>
  <c r="X46" i="1"/>
  <c r="Y46" i="1" s="1"/>
  <c r="AC46" i="1" s="1"/>
  <c r="X45" i="1"/>
  <c r="Y45" i="1" s="1"/>
  <c r="X44" i="1"/>
  <c r="Y44" i="1" s="1"/>
  <c r="AB45" i="1"/>
  <c r="AA45" i="1" s="1"/>
  <c r="AB44" i="1"/>
  <c r="AA44" i="1" s="1"/>
  <c r="X43" i="1"/>
  <c r="Y43" i="1" s="1"/>
  <c r="AB42" i="1"/>
  <c r="AA42" i="1" s="1"/>
  <c r="X42" i="1"/>
  <c r="Y42" i="1" s="1"/>
  <c r="AB43" i="1"/>
  <c r="AA43" i="1" s="1"/>
  <c r="H16" i="1"/>
  <c r="I16" i="1" s="1"/>
  <c r="Q16" i="1"/>
  <c r="X17" i="1" s="1"/>
  <c r="T16" i="1"/>
  <c r="K17" i="1"/>
  <c r="K11" i="1"/>
  <c r="Q11" i="1"/>
  <c r="T11" i="1"/>
  <c r="Z40" i="1" l="1"/>
  <c r="Z45" i="1"/>
  <c r="AC45" i="1"/>
  <c r="Z46" i="1"/>
  <c r="AC44" i="1"/>
  <c r="Z43" i="1"/>
  <c r="Z44" i="1"/>
  <c r="Z42" i="1"/>
  <c r="AC43" i="1"/>
  <c r="AC42" i="1"/>
  <c r="X16" i="1"/>
  <c r="Z16" i="1" s="1"/>
  <c r="Y16" i="1" l="1"/>
  <c r="Q12" i="1"/>
  <c r="X12" i="1" s="1"/>
  <c r="Z12" i="1" s="1"/>
  <c r="T12" i="1"/>
  <c r="Q13" i="1"/>
  <c r="T13" i="1"/>
  <c r="Q14" i="1"/>
  <c r="T14" i="1"/>
  <c r="Q15" i="1"/>
  <c r="T15" i="1"/>
  <c r="AB15" i="1" l="1"/>
  <c r="AA15" i="1" s="1"/>
  <c r="AB12" i="1"/>
  <c r="AA12" i="1" s="1"/>
  <c r="X14" i="1"/>
  <c r="Z14" i="1" s="1"/>
  <c r="X15" i="1"/>
  <c r="Z15" i="1" s="1"/>
  <c r="AB13" i="1"/>
  <c r="AA13" i="1" s="1"/>
  <c r="AB14" i="1"/>
  <c r="AA14" i="1" s="1"/>
  <c r="X13" i="1"/>
  <c r="Z13" i="1" s="1"/>
  <c r="Y12" i="1"/>
  <c r="T10" i="1"/>
  <c r="Q10" i="1"/>
  <c r="H10" i="1"/>
  <c r="I10" i="1" s="1"/>
  <c r="K63" i="1"/>
  <c r="K60" i="1"/>
  <c r="K58" i="1"/>
  <c r="K31" i="1"/>
  <c r="K70" i="1"/>
  <c r="K29" i="1"/>
  <c r="K61" i="1"/>
  <c r="K55" i="1"/>
  <c r="K30" i="1"/>
  <c r="K38" i="1"/>
  <c r="L38" i="1" s="1"/>
  <c r="K27" i="1"/>
  <c r="K35" i="1"/>
  <c r="L35" i="1" s="1"/>
  <c r="K64" i="1"/>
  <c r="K57" i="1"/>
  <c r="K39" i="1"/>
  <c r="L39" i="1" s="1"/>
  <c r="K24" i="1"/>
  <c r="K66" i="1"/>
  <c r="K67" i="1"/>
  <c r="K37" i="1"/>
  <c r="L37" i="1" s="1"/>
  <c r="K21" i="1"/>
  <c r="K19" i="1"/>
  <c r="K56" i="1"/>
  <c r="K18" i="1"/>
  <c r="K32" i="1"/>
  <c r="K26" i="1"/>
  <c r="K33" i="1"/>
  <c r="K20" i="1"/>
  <c r="K36" i="1"/>
  <c r="L36" i="1" s="1"/>
  <c r="K68" i="1"/>
  <c r="K23" i="1"/>
  <c r="K69" i="1"/>
  <c r="K54" i="1"/>
  <c r="K25" i="1"/>
  <c r="K62" i="1"/>
  <c r="Y14" i="1" l="1"/>
  <c r="AC14" i="1" s="1"/>
  <c r="AC12" i="1"/>
  <c r="Y15" i="1"/>
  <c r="AC15" i="1" s="1"/>
  <c r="Y13" i="1"/>
  <c r="AC13" i="1" s="1"/>
  <c r="X11" i="1"/>
  <c r="AB11" i="1"/>
  <c r="AA11" i="1" s="1"/>
  <c r="F221" i="13"/>
  <c r="F211" i="13"/>
  <c r="F212" i="13"/>
  <c r="F213" i="13"/>
  <c r="F214" i="13"/>
  <c r="F215" i="13"/>
  <c r="F216" i="13"/>
  <c r="F217" i="13"/>
  <c r="F218" i="13"/>
  <c r="F219" i="13"/>
  <c r="F220" i="13"/>
  <c r="F210" i="13"/>
  <c r="K15" i="1"/>
  <c r="K14" i="1"/>
  <c r="K12" i="1"/>
  <c r="B221" i="13" a="1"/>
  <c r="K13" i="1"/>
  <c r="Y11" i="1" l="1"/>
  <c r="AC11" i="1" s="1"/>
  <c r="Z11" i="1"/>
  <c r="B221" i="13"/>
  <c r="Q53"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70" i="1" l="1"/>
  <c r="Q70" i="1"/>
  <c r="T69" i="1"/>
  <c r="Q69" i="1"/>
  <c r="T68" i="1"/>
  <c r="Q68" i="1"/>
  <c r="T67" i="1"/>
  <c r="Q67" i="1"/>
  <c r="T66" i="1"/>
  <c r="Q66" i="1"/>
  <c r="T65" i="1"/>
  <c r="Q65" i="1"/>
  <c r="H65" i="1"/>
  <c r="I65" i="1" s="1"/>
  <c r="T64" i="1"/>
  <c r="Q64" i="1"/>
  <c r="T63" i="1"/>
  <c r="Q63" i="1"/>
  <c r="T62" i="1"/>
  <c r="Q62" i="1"/>
  <c r="T61" i="1"/>
  <c r="Q61" i="1"/>
  <c r="T60" i="1"/>
  <c r="Q60" i="1"/>
  <c r="T59" i="1"/>
  <c r="Q59" i="1"/>
  <c r="H59" i="1"/>
  <c r="I59" i="1" s="1"/>
  <c r="T58" i="1"/>
  <c r="Q58" i="1"/>
  <c r="T57" i="1"/>
  <c r="Q57" i="1"/>
  <c r="T56" i="1"/>
  <c r="Q56" i="1"/>
  <c r="T55" i="1"/>
  <c r="Q55" i="1"/>
  <c r="T54" i="1"/>
  <c r="Q54" i="1"/>
  <c r="T53" i="1"/>
  <c r="H53" i="1"/>
  <c r="I53" i="1" s="1"/>
  <c r="T41" i="1"/>
  <c r="I41" i="1"/>
  <c r="T39" i="1"/>
  <c r="Q39" i="1"/>
  <c r="T38" i="1"/>
  <c r="Q38" i="1"/>
  <c r="T37" i="1"/>
  <c r="Q37" i="1"/>
  <c r="T36" i="1"/>
  <c r="Q36" i="1"/>
  <c r="T35" i="1"/>
  <c r="Q35" i="1"/>
  <c r="T34" i="1"/>
  <c r="H34" i="1"/>
  <c r="I34" i="1" s="1"/>
  <c r="T33" i="1"/>
  <c r="Q33" i="1"/>
  <c r="T32" i="1"/>
  <c r="Q32" i="1"/>
  <c r="T31" i="1"/>
  <c r="Q31" i="1"/>
  <c r="T30" i="1"/>
  <c r="Q30" i="1"/>
  <c r="T29" i="1"/>
  <c r="Q29" i="1"/>
  <c r="T28" i="1"/>
  <c r="H28" i="1"/>
  <c r="I28" i="1" s="1"/>
  <c r="T27" i="1"/>
  <c r="Q27" i="1"/>
  <c r="T26" i="1"/>
  <c r="Q26" i="1"/>
  <c r="T25" i="1"/>
  <c r="Q25" i="1"/>
  <c r="T24" i="1"/>
  <c r="Q24" i="1"/>
  <c r="T23" i="1"/>
  <c r="Q23" i="1"/>
  <c r="T22" i="1"/>
  <c r="Q22" i="1"/>
  <c r="H22" i="1"/>
  <c r="I22" i="1" s="1"/>
  <c r="T21" i="1"/>
  <c r="Q21" i="1"/>
  <c r="T20" i="1"/>
  <c r="Q20" i="1"/>
  <c r="T19" i="1"/>
  <c r="Q19" i="1"/>
  <c r="T18" i="1"/>
  <c r="Q18" i="1"/>
  <c r="X65" i="1" l="1"/>
  <c r="X59" i="1"/>
  <c r="X53" i="1"/>
  <c r="X41" i="1"/>
  <c r="X34" i="1"/>
  <c r="X28" i="1"/>
  <c r="X22" i="1"/>
  <c r="Y65" i="1" l="1"/>
  <c r="Z65" i="1"/>
  <c r="X66" i="1" s="1"/>
  <c r="Y66" i="1" s="1"/>
  <c r="Y59" i="1"/>
  <c r="Z59" i="1"/>
  <c r="X60" i="1" s="1"/>
  <c r="Z60" i="1" s="1"/>
  <c r="X61" i="1" s="1"/>
  <c r="Y53" i="1"/>
  <c r="Z53" i="1"/>
  <c r="X54" i="1" s="1"/>
  <c r="Z54" i="1" s="1"/>
  <c r="X55" i="1" s="1"/>
  <c r="Y41" i="1"/>
  <c r="Y34" i="1"/>
  <c r="Z34" i="1"/>
  <c r="Y28" i="1"/>
  <c r="Z28" i="1"/>
  <c r="X29" i="1" s="1"/>
  <c r="Z29" i="1" s="1"/>
  <c r="X30" i="1" s="1"/>
  <c r="Y30" i="1" s="1"/>
  <c r="Y22" i="1"/>
  <c r="Z22" i="1"/>
  <c r="X23" i="1" s="1"/>
  <c r="Y23" i="1" s="1"/>
  <c r="Y60" i="1" l="1"/>
  <c r="Y54" i="1"/>
  <c r="Z23" i="1"/>
  <c r="X24" i="1" s="1"/>
  <c r="Y24" i="1" s="1"/>
  <c r="Y29" i="1"/>
  <c r="Z61" i="1"/>
  <c r="X62" i="1" s="1"/>
  <c r="Y61" i="1"/>
  <c r="Z55" i="1"/>
  <c r="X56" i="1" s="1"/>
  <c r="Y55" i="1"/>
  <c r="Z66" i="1"/>
  <c r="X67" i="1" s="1"/>
  <c r="X35"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Y62" i="1" l="1"/>
  <c r="Z62" i="1"/>
  <c r="Y56" i="1"/>
  <c r="Z56" i="1"/>
  <c r="X57" i="1" s="1"/>
  <c r="Z24" i="1"/>
  <c r="X25" i="1" s="1"/>
  <c r="Z25" i="1" s="1"/>
  <c r="Y67" i="1"/>
  <c r="Z67" i="1"/>
  <c r="X68" i="1" s="1"/>
  <c r="Y35" i="1"/>
  <c r="Z35" i="1"/>
  <c r="X36" i="1" s="1"/>
  <c r="Y36" i="1" s="1"/>
  <c r="X32" i="1"/>
  <c r="Y32" i="1" s="1"/>
  <c r="X31" i="1"/>
  <c r="X18" i="1"/>
  <c r="Y18" i="1" s="1"/>
  <c r="Z36" i="1" l="1"/>
  <c r="X37" i="1" s="1"/>
  <c r="Z37" i="1" s="1"/>
  <c r="X38" i="1" s="1"/>
  <c r="Y57" i="1"/>
  <c r="Z57" i="1"/>
  <c r="X58" i="1" s="1"/>
  <c r="X63" i="1"/>
  <c r="X64" i="1"/>
  <c r="Y25" i="1"/>
  <c r="X26" i="1"/>
  <c r="Z68" i="1"/>
  <c r="Y68" i="1"/>
  <c r="Y31" i="1"/>
  <c r="Z31" i="1"/>
  <c r="Z32" i="1"/>
  <c r="X33" i="1" s="1"/>
  <c r="Z18" i="1"/>
  <c r="X19" i="1" s="1"/>
  <c r="Y19" i="1" s="1"/>
  <c r="Y37" i="1" l="1"/>
  <c r="Y64" i="1"/>
  <c r="Z64" i="1"/>
  <c r="Y63" i="1"/>
  <c r="Z63" i="1"/>
  <c r="Y58" i="1"/>
  <c r="Z58" i="1"/>
  <c r="X69" i="1"/>
  <c r="X70" i="1"/>
  <c r="Z38" i="1"/>
  <c r="X39" i="1" s="1"/>
  <c r="Y38" i="1"/>
  <c r="Y26" i="1"/>
  <c r="Z26" i="1"/>
  <c r="X27" i="1" s="1"/>
  <c r="Y27" i="1" s="1"/>
  <c r="Y33" i="1"/>
  <c r="Z33" i="1"/>
  <c r="Z19" i="1"/>
  <c r="X20" i="1" s="1"/>
  <c r="Z20" i="1" s="1"/>
  <c r="X21" i="1" s="1"/>
  <c r="X10" i="1"/>
  <c r="Y10" i="1" s="1"/>
  <c r="Y70" i="1" l="1"/>
  <c r="Z70" i="1"/>
  <c r="Y69" i="1"/>
  <c r="Z69" i="1"/>
  <c r="Y39" i="1"/>
  <c r="Z39" i="1"/>
  <c r="Z27" i="1"/>
  <c r="Y20" i="1"/>
  <c r="Y21" i="1"/>
  <c r="Z21" i="1"/>
  <c r="Z10" i="1" l="1"/>
  <c r="AH34" i="18" l="1"/>
  <c r="AH42" i="18"/>
  <c r="AH18" i="18"/>
  <c r="AB10" i="18"/>
  <c r="J26" i="18"/>
  <c r="V18" i="18"/>
  <c r="V42" i="18"/>
  <c r="J42" i="18"/>
  <c r="P10" i="18"/>
  <c r="AB26" i="18"/>
  <c r="J34" i="18"/>
  <c r="J18" i="18"/>
  <c r="AH10" i="18"/>
  <c r="AB34" i="18"/>
  <c r="P26" i="18"/>
  <c r="P34" i="18"/>
  <c r="V34" i="18"/>
  <c r="AH26" i="18"/>
  <c r="J10" i="18"/>
  <c r="P18" i="18"/>
  <c r="AB42" i="18"/>
  <c r="V10" i="18"/>
  <c r="AB18" i="18"/>
  <c r="P42" i="18"/>
  <c r="V26" i="18"/>
  <c r="AB29" i="1" l="1"/>
  <c r="AB67" i="1"/>
  <c r="AB60" i="1"/>
  <c r="AB59" i="1"/>
  <c r="AB54" i="1"/>
  <c r="AB53" i="1"/>
  <c r="AA53" i="1" s="1"/>
  <c r="AB23" i="1"/>
  <c r="AB35" i="1"/>
  <c r="AA23" i="1" l="1"/>
  <c r="AB24" i="1"/>
  <c r="AC53"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9" i="1"/>
  <c r="AB66" i="1"/>
  <c r="AA66" i="1" s="1"/>
  <c r="AA67" i="1"/>
  <c r="AB68" i="1"/>
  <c r="AB36" i="1"/>
  <c r="AA35" i="1"/>
  <c r="V32" i="19"/>
  <c r="P42" i="19"/>
  <c r="J12" i="19"/>
  <c r="J32" i="19"/>
  <c r="AB52" i="19"/>
  <c r="J22" i="19"/>
  <c r="V22" i="19"/>
  <c r="J52" i="19"/>
  <c r="AH12" i="19"/>
  <c r="J42" i="19"/>
  <c r="AH42" i="19"/>
  <c r="P32" i="19"/>
  <c r="AB12" i="19"/>
  <c r="AH32" i="19"/>
  <c r="AB32" i="19"/>
  <c r="AB42" i="19"/>
  <c r="V42" i="19"/>
  <c r="V12" i="19"/>
  <c r="V52" i="19"/>
  <c r="AB22" i="19"/>
  <c r="AH52" i="19"/>
  <c r="AH22" i="19"/>
  <c r="P22" i="19"/>
  <c r="P12" i="19"/>
  <c r="P52" i="19"/>
  <c r="AB18" i="1"/>
  <c r="AA54" i="1"/>
  <c r="AB55" i="1"/>
  <c r="AA60" i="1"/>
  <c r="AB61" i="1"/>
  <c r="AA29" i="1"/>
  <c r="AB30"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68" i="1"/>
  <c r="AB69" i="1"/>
  <c r="K35" i="19"/>
  <c r="AC25" i="19"/>
  <c r="K45" i="19"/>
  <c r="AI45" i="19"/>
  <c r="W45" i="19"/>
  <c r="Q35" i="19"/>
  <c r="K55" i="19"/>
  <c r="AC15" i="19"/>
  <c r="Q15" i="19"/>
  <c r="AC35" i="19"/>
  <c r="AI35" i="19"/>
  <c r="Q55" i="19"/>
  <c r="AI25" i="19"/>
  <c r="AC66"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60"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D55" i="19"/>
  <c r="R15" i="19"/>
  <c r="AJ35" i="19"/>
  <c r="AC67"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9"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AB19" i="1"/>
  <c r="AA18" i="1"/>
  <c r="AA30" i="1"/>
  <c r="AB31" i="1"/>
  <c r="AA55" i="1"/>
  <c r="AB56" i="1"/>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5" i="1"/>
  <c r="AA24" i="1"/>
  <c r="AA61" i="1"/>
  <c r="AB62"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4" i="1"/>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A36" i="1"/>
  <c r="AB37"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R40" i="19" l="1"/>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6" i="1"/>
  <c r="AB57" i="1"/>
  <c r="AA69" i="1"/>
  <c r="AB70" i="1"/>
  <c r="AA70"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5"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8"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A62" i="1"/>
  <c r="AB63" i="1"/>
  <c r="AA31" i="1"/>
  <c r="AB32" i="1"/>
  <c r="AA32" i="1" s="1"/>
  <c r="AB33" i="1"/>
  <c r="AA33"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7" i="1"/>
  <c r="AB38" i="1"/>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AC61"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2"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70"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9"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7" i="1"/>
  <c r="AB58" i="1"/>
  <c r="AA58"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63" i="1"/>
  <c r="AB64" i="1"/>
  <c r="AA64"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6"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4" i="1"/>
  <c r="AA14" i="19"/>
  <c r="O54" i="19"/>
  <c r="U44" i="19"/>
  <c r="U43" i="19"/>
  <c r="U13" i="19"/>
  <c r="AM53" i="19"/>
  <c r="AA53" i="19"/>
  <c r="AA43" i="19"/>
  <c r="O53" i="19"/>
  <c r="O23" i="19"/>
  <c r="O13" i="19"/>
  <c r="AG43" i="19"/>
  <c r="U33" i="19"/>
  <c r="U23" i="19"/>
  <c r="AM13" i="19"/>
  <c r="AM23" i="19"/>
  <c r="AG13" i="19"/>
  <c r="AA23" i="19"/>
  <c r="AG33" i="19"/>
  <c r="AA33" i="19"/>
  <c r="AM33" i="19"/>
  <c r="AA13" i="19"/>
  <c r="AC58"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3" i="1"/>
  <c r="AF53" i="19"/>
  <c r="T43" i="19"/>
  <c r="Z53" i="19"/>
  <c r="N43" i="19"/>
  <c r="T23" i="19"/>
  <c r="AF43" i="19"/>
  <c r="Z13" i="19"/>
  <c r="Z43" i="19"/>
  <c r="AF23" i="19"/>
  <c r="AL13" i="19"/>
  <c r="Z23" i="19"/>
  <c r="AL43" i="19"/>
  <c r="AF13" i="19"/>
  <c r="AL23" i="19"/>
  <c r="N13" i="19"/>
  <c r="T33" i="19"/>
  <c r="AL53" i="19"/>
  <c r="N23" i="19"/>
  <c r="N53" i="19"/>
  <c r="AF33" i="19"/>
  <c r="N33" i="19"/>
  <c r="AC57"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16" i="1" l="1"/>
  <c r="L16" i="1" s="1"/>
  <c r="K28" i="1"/>
  <c r="L28" i="1" s="1"/>
  <c r="K22" i="1"/>
  <c r="L22" i="1" s="1"/>
  <c r="K53" i="1"/>
  <c r="L53" i="1" s="1"/>
  <c r="K10" i="1"/>
  <c r="L10" i="1" s="1"/>
  <c r="K41" i="1"/>
  <c r="L41" i="1" s="1"/>
  <c r="K65" i="1"/>
  <c r="L65" i="1" s="1"/>
  <c r="K34" i="1"/>
  <c r="L34" i="1" s="1"/>
  <c r="K59" i="1"/>
  <c r="L59" i="1" s="1"/>
  <c r="R24" i="18" l="1"/>
  <c r="AJ8" i="18"/>
  <c r="R32" i="18"/>
  <c r="R8" i="18"/>
  <c r="AD24" i="18"/>
  <c r="X24" i="18"/>
  <c r="L8" i="18"/>
  <c r="AJ16" i="18"/>
  <c r="L24" i="18"/>
  <c r="M34" i="1"/>
  <c r="AB34" i="1" s="1"/>
  <c r="AA34" i="1" s="1"/>
  <c r="L40" i="18"/>
  <c r="AJ24" i="18"/>
  <c r="AJ40" i="18"/>
  <c r="AD40" i="18"/>
  <c r="AD8" i="18"/>
  <c r="N34" i="1"/>
  <c r="L16" i="18"/>
  <c r="AD16" i="18"/>
  <c r="AD32" i="18"/>
  <c r="L32" i="18"/>
  <c r="R40" i="18"/>
  <c r="AJ32" i="18"/>
  <c r="R16" i="18"/>
  <c r="X16" i="18"/>
  <c r="X40" i="18"/>
  <c r="X32" i="18"/>
  <c r="X8" i="18"/>
  <c r="Z22" i="18"/>
  <c r="AL30" i="18"/>
  <c r="AL6" i="18"/>
  <c r="Z38" i="18"/>
  <c r="N6" i="18"/>
  <c r="AF38" i="18"/>
  <c r="N30" i="18"/>
  <c r="AF30" i="18"/>
  <c r="T6" i="18"/>
  <c r="AF22" i="18"/>
  <c r="N22" i="1"/>
  <c r="AL38" i="18"/>
  <c r="AL22" i="18"/>
  <c r="T22" i="18"/>
  <c r="N22" i="18"/>
  <c r="M22" i="1"/>
  <c r="AB22" i="1" s="1"/>
  <c r="AA22" i="1" s="1"/>
  <c r="N38" i="18"/>
  <c r="T30" i="18"/>
  <c r="Z14" i="18"/>
  <c r="AF6" i="18"/>
  <c r="T14" i="18"/>
  <c r="Z6" i="18"/>
  <c r="AF14" i="18"/>
  <c r="N14" i="18"/>
  <c r="T38" i="18"/>
  <c r="Z30" i="18"/>
  <c r="AL14" i="18"/>
  <c r="AF24" i="18"/>
  <c r="T40" i="18"/>
  <c r="N40" i="18"/>
  <c r="AL16" i="18"/>
  <c r="T24" i="18"/>
  <c r="Z8" i="18"/>
  <c r="N8" i="18"/>
  <c r="AF32" i="18"/>
  <c r="Z24" i="18"/>
  <c r="AL24" i="18"/>
  <c r="T32" i="18"/>
  <c r="AF40" i="18"/>
  <c r="AL8" i="18"/>
  <c r="AL40" i="18"/>
  <c r="AF16" i="18"/>
  <c r="M41" i="1"/>
  <c r="AB41" i="1" s="1"/>
  <c r="AA41" i="1" s="1"/>
  <c r="N41" i="1"/>
  <c r="AL32" i="18"/>
  <c r="Z16" i="18"/>
  <c r="Z32" i="18"/>
  <c r="AF8" i="18"/>
  <c r="T8" i="18"/>
  <c r="N32" i="18"/>
  <c r="N16" i="18"/>
  <c r="N24" i="18"/>
  <c r="T16" i="18"/>
  <c r="Z40" i="18"/>
  <c r="AB32" i="18"/>
  <c r="M28" i="1"/>
  <c r="AB28" i="1" s="1"/>
  <c r="AA28" i="1" s="1"/>
  <c r="P32" i="18"/>
  <c r="P24" i="18"/>
  <c r="V16" i="18"/>
  <c r="AB16" i="18"/>
  <c r="J40" i="18"/>
  <c r="AH32" i="18"/>
  <c r="AH24" i="18"/>
  <c r="J32" i="18"/>
  <c r="P16" i="18"/>
  <c r="V32" i="18"/>
  <c r="V40" i="18"/>
  <c r="AB40" i="18"/>
  <c r="J24" i="18"/>
  <c r="P40" i="18"/>
  <c r="AH40" i="18"/>
  <c r="N28" i="1"/>
  <c r="AB24" i="18"/>
  <c r="V8" i="18"/>
  <c r="J8" i="18"/>
  <c r="AH16" i="18"/>
  <c r="AB8" i="18"/>
  <c r="V24" i="18"/>
  <c r="P8" i="18"/>
  <c r="J16" i="18"/>
  <c r="AH8" i="18"/>
  <c r="L34" i="18"/>
  <c r="R10" i="18"/>
  <c r="L26" i="18"/>
  <c r="AJ26" i="18"/>
  <c r="AD26" i="18"/>
  <c r="R26" i="18"/>
  <c r="L18" i="18"/>
  <c r="R34" i="18"/>
  <c r="L42" i="18"/>
  <c r="X34" i="18"/>
  <c r="M53" i="1"/>
  <c r="AD34" i="18"/>
  <c r="R42" i="18"/>
  <c r="AJ18" i="18"/>
  <c r="R18" i="18"/>
  <c r="AD42" i="18"/>
  <c r="AD18" i="18"/>
  <c r="AJ42" i="18"/>
  <c r="X18" i="18"/>
  <c r="AJ34" i="18"/>
  <c r="N53" i="1"/>
  <c r="X10" i="18"/>
  <c r="X26" i="18"/>
  <c r="X42" i="18"/>
  <c r="AJ10" i="18"/>
  <c r="AD10" i="18"/>
  <c r="L10" i="18"/>
  <c r="AH12" i="18"/>
  <c r="J44" i="18"/>
  <c r="P28" i="18"/>
  <c r="P12" i="18"/>
  <c r="AH20" i="18"/>
  <c r="AB12" i="18"/>
  <c r="J12" i="18"/>
  <c r="J20" i="18"/>
  <c r="N65" i="1"/>
  <c r="AB36" i="18"/>
  <c r="V12" i="18"/>
  <c r="AH44" i="18"/>
  <c r="AH28" i="18"/>
  <c r="V20" i="18"/>
  <c r="AB20" i="18"/>
  <c r="P20" i="18"/>
  <c r="AH36" i="18"/>
  <c r="AB28" i="18"/>
  <c r="J36" i="18"/>
  <c r="P44" i="18"/>
  <c r="V44" i="18"/>
  <c r="AB44" i="18"/>
  <c r="P36" i="18"/>
  <c r="M65" i="1"/>
  <c r="AB65" i="1" s="1"/>
  <c r="AA65" i="1" s="1"/>
  <c r="J28" i="18"/>
  <c r="V36" i="18"/>
  <c r="V28" i="18"/>
  <c r="AF18" i="18"/>
  <c r="AL34" i="18"/>
  <c r="Z18" i="18"/>
  <c r="AL26" i="18"/>
  <c r="M59" i="1"/>
  <c r="N26" i="18"/>
  <c r="N10" i="18"/>
  <c r="Z26" i="18"/>
  <c r="AL10" i="18"/>
  <c r="AF10" i="18"/>
  <c r="T18" i="18"/>
  <c r="AF42" i="18"/>
  <c r="N59" i="1"/>
  <c r="AF26" i="18"/>
  <c r="N18" i="18"/>
  <c r="T34" i="18"/>
  <c r="Z34" i="18"/>
  <c r="N42" i="18"/>
  <c r="N34" i="18"/>
  <c r="AL18" i="18"/>
  <c r="T10" i="18"/>
  <c r="T42" i="18"/>
  <c r="Z10" i="18"/>
  <c r="AF34" i="18"/>
  <c r="AL42" i="18"/>
  <c r="Z42" i="18"/>
  <c r="T26" i="18"/>
  <c r="AB38" i="18"/>
  <c r="AB30" i="18"/>
  <c r="J30" i="18"/>
  <c r="AB6" i="18"/>
  <c r="V22" i="18"/>
  <c r="P30" i="18"/>
  <c r="AH22" i="18"/>
  <c r="P22" i="18"/>
  <c r="P14" i="18"/>
  <c r="AH38" i="18"/>
  <c r="AB22" i="18"/>
  <c r="AB14" i="18"/>
  <c r="J22" i="18"/>
  <c r="N10" i="1"/>
  <c r="AH6" i="18"/>
  <c r="P6" i="18"/>
  <c r="AH14" i="18"/>
  <c r="M10" i="1"/>
  <c r="AB10" i="1" s="1"/>
  <c r="AA10" i="1" s="1"/>
  <c r="P38" i="18"/>
  <c r="V14" i="18"/>
  <c r="J14" i="18"/>
  <c r="V30" i="18"/>
  <c r="V6" i="18"/>
  <c r="V38" i="18"/>
  <c r="AH30" i="18"/>
  <c r="J6" i="18"/>
  <c r="J38" i="18"/>
  <c r="M16" i="1"/>
  <c r="AB16" i="1" s="1"/>
  <c r="AA16" i="1" s="1"/>
  <c r="L38" i="18"/>
  <c r="AJ6" i="18"/>
  <c r="X38" i="18"/>
  <c r="R38" i="18"/>
  <c r="X30" i="18"/>
  <c r="R22" i="18"/>
  <c r="N16" i="1"/>
  <c r="R30" i="18"/>
  <c r="L6" i="18"/>
  <c r="R14" i="18"/>
  <c r="R6" i="18"/>
  <c r="L30" i="18"/>
  <c r="AJ38" i="18"/>
  <c r="X22" i="18"/>
  <c r="L14" i="18"/>
  <c r="L22" i="18"/>
  <c r="AD6" i="18"/>
  <c r="X6" i="18"/>
  <c r="X14" i="18"/>
  <c r="AD14" i="18"/>
  <c r="AJ22" i="18"/>
  <c r="AD30" i="18"/>
  <c r="AJ14" i="18"/>
  <c r="AJ30" i="18"/>
  <c r="AD22" i="18"/>
  <c r="AD38" i="18"/>
  <c r="V25" i="19" l="1"/>
  <c r="J15" i="19"/>
  <c r="P35" i="19"/>
  <c r="AH45" i="19"/>
  <c r="AB35" i="19"/>
  <c r="AB55" i="19"/>
  <c r="AB25" i="19"/>
  <c r="V45" i="19"/>
  <c r="V15" i="19"/>
  <c r="AB45" i="19"/>
  <c r="P25" i="19"/>
  <c r="V55" i="19"/>
  <c r="AB15" i="19"/>
  <c r="AH15" i="19"/>
  <c r="J55" i="19"/>
  <c r="P45" i="19"/>
  <c r="AH35" i="19"/>
  <c r="P55" i="19"/>
  <c r="AH55" i="19"/>
  <c r="P15" i="19"/>
  <c r="J45" i="19"/>
  <c r="J25" i="19"/>
  <c r="AC65" i="1"/>
  <c r="V35" i="19"/>
  <c r="J35" i="19"/>
  <c r="AH25" i="19"/>
  <c r="AC22" i="1"/>
  <c r="AB18" i="19"/>
  <c r="AH48" i="19"/>
  <c r="AH18" i="19"/>
  <c r="J48" i="19"/>
  <c r="AB28" i="19"/>
  <c r="V48" i="19"/>
  <c r="J18" i="19"/>
  <c r="P18" i="19"/>
  <c r="AB8" i="19"/>
  <c r="P48" i="19"/>
  <c r="V8" i="19"/>
  <c r="P28" i="19"/>
  <c r="P38" i="19"/>
  <c r="J8" i="19"/>
  <c r="V18" i="19"/>
  <c r="J38" i="19"/>
  <c r="V28" i="19"/>
  <c r="V38" i="19"/>
  <c r="P8" i="19"/>
  <c r="AH38" i="19"/>
  <c r="AB48" i="19"/>
  <c r="AH28" i="19"/>
  <c r="AH8" i="19"/>
  <c r="J28" i="19"/>
  <c r="AB38" i="19"/>
  <c r="AB31" i="19"/>
  <c r="J31" i="19"/>
  <c r="AH41" i="19"/>
  <c r="AH11" i="19"/>
  <c r="J41" i="19"/>
  <c r="V41" i="19"/>
  <c r="V21" i="19"/>
  <c r="AH21" i="19"/>
  <c r="AB41" i="19"/>
  <c r="V31" i="19"/>
  <c r="P21" i="19"/>
  <c r="AB51" i="19"/>
  <c r="J11" i="19"/>
  <c r="V11" i="19"/>
  <c r="P51" i="19"/>
  <c r="AB21" i="19"/>
  <c r="V51" i="19"/>
  <c r="P41" i="19"/>
  <c r="J51" i="19"/>
  <c r="AC41" i="1"/>
  <c r="AH51" i="19"/>
  <c r="J21" i="19"/>
  <c r="P31" i="19"/>
  <c r="P11" i="19"/>
  <c r="AH31" i="19"/>
  <c r="AB11" i="19"/>
  <c r="J40" i="19"/>
  <c r="J10" i="19"/>
  <c r="P30" i="19"/>
  <c r="AH10" i="19"/>
  <c r="P20" i="19"/>
  <c r="J30" i="19"/>
  <c r="AC34" i="1"/>
  <c r="V40" i="19"/>
  <c r="AB10" i="19"/>
  <c r="V50" i="19"/>
  <c r="V20" i="19"/>
  <c r="V10" i="19"/>
  <c r="AH50" i="19"/>
  <c r="AB40" i="19"/>
  <c r="AB30" i="19"/>
  <c r="AB50" i="19"/>
  <c r="P40" i="19"/>
  <c r="J50" i="19"/>
  <c r="J20" i="19"/>
  <c r="P10" i="19"/>
  <c r="V30" i="19"/>
  <c r="AB20" i="19"/>
  <c r="AH30" i="19"/>
  <c r="AH20" i="19"/>
  <c r="AH40" i="19"/>
  <c r="P50" i="19"/>
  <c r="P16" i="19"/>
  <c r="AH6" i="19"/>
  <c r="P46" i="19"/>
  <c r="AB26" i="19"/>
  <c r="AH26" i="19"/>
  <c r="V46" i="19"/>
  <c r="AB46" i="19"/>
  <c r="AB36" i="19"/>
  <c r="AB16" i="19"/>
  <c r="AH46" i="19"/>
  <c r="AH36" i="19"/>
  <c r="P36" i="19"/>
  <c r="J26" i="19"/>
  <c r="V36" i="19"/>
  <c r="V26" i="19"/>
  <c r="P26" i="19"/>
  <c r="J36" i="19"/>
  <c r="AH16" i="19"/>
  <c r="V6" i="19"/>
  <c r="V16" i="19"/>
  <c r="AC10" i="1"/>
  <c r="P6" i="19"/>
  <c r="J6" i="19"/>
  <c r="J16" i="19"/>
  <c r="AB6" i="19"/>
  <c r="J46" i="19"/>
  <c r="J29" i="19"/>
  <c r="AH49" i="19"/>
  <c r="V49" i="19"/>
  <c r="V9" i="19"/>
  <c r="AB19" i="19"/>
  <c r="P29" i="19"/>
  <c r="AB39" i="19"/>
  <c r="J19" i="19"/>
  <c r="AC28" i="1"/>
  <c r="P9" i="19"/>
  <c r="AH19" i="19"/>
  <c r="P39" i="19"/>
  <c r="AH9" i="19"/>
  <c r="AB49" i="19"/>
  <c r="V39" i="19"/>
  <c r="AH29" i="19"/>
  <c r="V29" i="19"/>
  <c r="J39" i="19"/>
  <c r="J49" i="19"/>
  <c r="P19" i="19"/>
  <c r="P49" i="19"/>
  <c r="V19" i="19"/>
  <c r="AB9" i="19"/>
  <c r="AB29" i="19"/>
  <c r="AH39" i="19"/>
  <c r="J9" i="19"/>
  <c r="AB37" i="19"/>
  <c r="P27" i="19"/>
  <c r="J27" i="19"/>
  <c r="AH7" i="19"/>
  <c r="AB17" i="19"/>
  <c r="AH37" i="19"/>
  <c r="AC16" i="1"/>
  <c r="V27" i="19"/>
  <c r="P47" i="19"/>
  <c r="J47" i="19"/>
  <c r="J17" i="19"/>
  <c r="P17" i="19"/>
  <c r="AH27" i="19"/>
  <c r="AH47" i="19"/>
  <c r="V37" i="19"/>
  <c r="AB7" i="19"/>
  <c r="V47" i="19"/>
  <c r="P7" i="19"/>
  <c r="V17" i="19"/>
  <c r="AB47" i="19"/>
  <c r="P37" i="19"/>
  <c r="V7" i="19"/>
  <c r="J7" i="19"/>
  <c r="AB27" i="19"/>
  <c r="AH17" i="19"/>
  <c r="J37"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<sst xmlns="http://schemas.openxmlformats.org/spreadsheetml/2006/main" count="448" uniqueCount="265">
  <si>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</si>
  <si>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</si>
  <si>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</si>
  <si>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</si>
  <si>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</si>
  <si>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</si>
  <si>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</si>
  <si>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</si>
  <si>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</si>
  <si>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</si>
  <si>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</si>
  <si>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</si>
  <si>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</si>
  <si>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</si>
  <si>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</si>
  <si>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</si>
  <si>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</si>
  <si>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</si>
  <si>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</si>
  <si>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</si>
  <si>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</si>
  <si>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</si>
  <si>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</si>
  <si>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</si>
  <si>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</si>
  <si>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</si>
  <si>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</si>
  <si>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</si>
  <si>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</si>
  <si>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</si>
  <si>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</si>
  <si>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</si>
  <si>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</si>
  <si>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</si>
  <si>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</si>
  <si>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</si>
  <si>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</si>
  <si>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</si>
  <si>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</si>
  <si>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</si>
  <si>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</si>
  <si>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</si>
  <si>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</si>
  <si>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</si>
  <si>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</si>
  <si>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</si>
  <si>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</si>
  <si>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</si>
  <si>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</si>
  <si>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</si>
  <si>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</si>
  <si>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</si>
  <si>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</si>
  <si>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</si>
  <si>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</si>
  <si>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</si>
  <si>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</si>
  <si>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</si>
  <si>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</si>
  <si>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</si>
  <si>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</si>
  <si>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</si>
  <si>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</si>
  <si>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</si>
  <si>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</si>
  <si>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</si>
  <si>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</si>
  <si>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</si>
  <si>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</si>
  <si>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</si>
  <si>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</si>
  <si>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</si>
  <si>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</si>
  <si>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</si>
  <si>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</si>
  <si>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</si>
  <si>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</si>
  <si>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</si>
  <si>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</si>
  <si>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</si>
  <si>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</si>
  <si>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</si>
  <si>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</si>
  <si>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</si>
  <si>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</si>
  <si>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</si>
  <si>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</si>
  <si>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</si>
  <si>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</si>
  <si>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</si>
  <si>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</si>
  <si>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</si>
  <si>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</si>
  <si>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</si>
  <si>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</si>
  <si>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</si>
  <si>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</si>
  <si>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</si>
  <si>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</si>
  <si>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</si>
  <si>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</si>
  <si>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</si>
  <si>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</si>
  <si>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</si>
  <si>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</si>
  <si>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</si>
  <si>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</si>
  <si>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</si>
  <si>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</si>
  <si>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</si>
  <si>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</si>
  <si>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</si>
  <si>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</si>
  <si>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</si>
  <si>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</si>
  <si>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</si>
  <si>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</si>
  <si>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</si>
  <si>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</si>
  <si>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</si>
  <si>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</si>
  <si>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</si>
  <si>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</si>
  <si>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</si>
  <si>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</si>
  <si>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</si>
  <si>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</si>
  <si>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</si>
  <si>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</si>
  <si>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</si>
  <si>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</si>
  <si>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</si>
  <si>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</si>
  <si>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</si>
  <si>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</si>
  <si>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</si>
  <si>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</si>
  <si>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</si>
  <si>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</si>
  <si>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</si>
  <si>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</si>
  <si>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</si>
  <si>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</si>
  <si>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</si>
  <si>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</si>
  <si>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</si>
  <si>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</si>
  <si>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</si>
  <si>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</si>
  <si>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</si>
  <si>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</si>
  <si>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</si>
  <si>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</si>
  <si>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</si>
  <si>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</si>
  <si>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</si>
  <si>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</si>
  <si>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</si>
  <si>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</si>
  <si>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</si>
  <si>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</si>
  <si>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</si>
  <si>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</si>
  <si>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</si>
  <si>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</si>
  <si>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</si>
  <si>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</si>
  <si>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</si>
  <si>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</si>
  <si>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</si>
  <si>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</si>
  <si>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</si>
  <si>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</si>
  <si>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</si>
  <si>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</si>
  <si>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</si>
  <si>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</si>
  <si>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</si>
  <si>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</si>
  <si>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</si>
  <si>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</si>
  <si>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</si>
  <si>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</si>
  <si>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</si>
  <si>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</si>
  <si>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</si>
  <si>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</si>
  <si>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</si>
  <si>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</si>
  <si>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</si>
  <si>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</si>
  <si>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</si>
  <si>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</si>
  <si>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</si>
  <si>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</si>
  <si>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</si>
  <si>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</si>
  <si>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</si>
  <si>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</si>
  <si>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</si>
  <si>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</si>
  <si>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</si>
  <si>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</si>
  <si>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</si>
  <si>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</si>
  <si>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</si>
  <si>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</si>
  <si>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</si>
  <si>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</si>
  <si>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</si>
  <si>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</si>
  <si>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</si>
  <si>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</si>
  <si>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</si>
  <si>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Desconocimiento de la normatividad y falta de compromiso de los funcionarios (Evaluador-Evaluado)</t>
  </si>
  <si>
    <t>El  líder  del proceso estará encargado de verificar en conjunto con el técnico administrativo de manera periodica el seguimiento a la entrega y revisión de evaluaciones del desempeño del personal de carrera administrativa para evitar así a  que el riesgo logre materialiarse.</t>
  </si>
  <si>
    <t>Falta de conocimiento de todos  los requisitos de manual de funciones y falta de aplicación de la normatividad.</t>
  </si>
  <si>
    <t xml:space="preserve">Posibilidad de afectación reputacional por pérdida de las historias  laborales  de los funcionarios  y/o de los documentos que reposan en ellas. (Planta de personal) de la institución. </t>
  </si>
  <si>
    <t>No se aplica adecuadamente la ley de archivo en las historia Laborales.</t>
  </si>
  <si>
    <t>Los servidores públicos no entregan al área de nómina las novedades.</t>
  </si>
  <si>
    <t>Detrimento patrimonial y suspensión del servicio de salud al servidor y beneficiarios.</t>
  </si>
  <si>
    <t xml:space="preserve">El  Tecnico Administrativo se encargarán de revisar periodicamente que se realice adecaudamente el ingreso de todas las hojas de vida en el sigep, con soportes escaneados, se haga inventario de historias laborales así como también se haga capacitación a los funcionarios del area de archivo con respecto a la normatividad  con el fin de que se mitiguen posibles sanciones para la entidad. </t>
  </si>
  <si>
    <t>Falta de gestión y presupuesto</t>
  </si>
  <si>
    <t xml:space="preserve">El técnico Administrativo en conjunto con su mesa de apoyo hará seguimiento periodico a todo tipo de actividades que involucre el  programa de bienestar social de la entidad. </t>
  </si>
  <si>
    <t>Desconocimiento  de la normatividad vigente</t>
  </si>
  <si>
    <t>Desarrollar integralmente el Recurso Humano del Instituto de Desarrollo Municipal, en pro del mejoramiento continuo, la satisfacción personal y el desarrollo institucional que permita contar  con el personal idoneo y competente para atender la Misión, Visión y funciones de la Entidad.</t>
  </si>
  <si>
    <t>Gestión Estratégica del Talento Humano</t>
  </si>
  <si>
    <t xml:space="preserve">Falta de control   que conlleva a que se den sanciones por parte de la Comision Nacional del Servicio Civil al evuluador y evaluado además de perdida de beneficios para los funcionarios de la entidad. </t>
  </si>
  <si>
    <t>El líder proceso enviará circular a evaludos y evaluadores una semana antes del vencimiento de los términos con el fin de sensibiliar acerca de su importancia y responsabilidades. Adoptar el modelo de evaluación de carrera administrativa para los cargos de libre nombramiento y remoción.</t>
  </si>
  <si>
    <t>Subdirección Administrativa y Financiera y Técnico Administrativo.</t>
  </si>
  <si>
    <t>agosto/2021 - febrero 2022</t>
  </si>
  <si>
    <t>agosto 31 / 2021 - febrero 2022</t>
  </si>
  <si>
    <t>El líder del proceso responsable deberá presentar informe a la oficina de Control Interno de acuerdo al control descrito y al plan de acción teniendo en cuenta la fecha de seguimiento.</t>
  </si>
  <si>
    <t>Posibilidad de afectación reputacional por falta de la  verificacion  de requisitos  de  los funcionarios que se vinculan a la entidad  según la normatividad vigente. (Planta de personal)</t>
  </si>
  <si>
    <t>Falta de control siempre que haya vinculación del personal, teniendo en cuenta que pude darse  el no cumplimiento con los requisitos legales, lo que puede ocasionar sanciones disciplinarias y penales para la entidad.</t>
  </si>
  <si>
    <t>El Tecnico Administrativo se encargará de revisar periodicamente el ingreso de todas las hojas de vida al sigep, con soportes escaneados.</t>
  </si>
  <si>
    <t>Cada que ingrese un funcionario de Planta.</t>
  </si>
  <si>
    <t>Cuatrimestral</t>
  </si>
  <si>
    <t>No se diligencia el formato de prestamo de documentos.</t>
  </si>
  <si>
    <t>La subdirección administrativa y Financiera en conjunto con el técnico administrativo implementarán los articulos aplicables de la ley de archivo concerniente al tema de historias laborales tanto activas como inactivas.</t>
  </si>
  <si>
    <t xml:space="preserve">Posibilidad de afectación economica por falta de reportes de novedades (licencias de maternidad, incapacidades, traslados de administradoras, entre otros) </t>
  </si>
  <si>
    <t>Posibilidad de afectación reputacinal por la no elaboración, aprobación y ejecución del programa de bienestar social.</t>
  </si>
  <si>
    <t xml:space="preserve">Falta de Planeación y coordinación con la comisión del personal. </t>
  </si>
  <si>
    <t xml:space="preserve">Posibilidad de afectación económico y reputacional por falta de implementación del SGSST  y sus procedimientos establecidos por el desconocimiento de la normatividad vigente lo cual conlleva a sanciones.  </t>
  </si>
  <si>
    <t>Falta de recursos(humanos,económicos y de infraestructura)</t>
  </si>
  <si>
    <t xml:space="preserve">Dirección General </t>
  </si>
  <si>
    <t xml:space="preserve">El COPASST realizará vigilancia y control a la implementación del plan de trabajo anual del SGSST periodicamente.  </t>
  </si>
  <si>
    <t xml:space="preserve">La SubdirecciónAdministrativa y Financiera en conjunto con el técnico Administrativo garantizarán dentro del presupuesto los recursos necesarios para el SGSSTy la contratación de personal de apoyo para su implementación. </t>
  </si>
  <si>
    <t xml:space="preserve">La Subdirección Administrativa y Financiera en conjunto con el técnico Administrativo garantiarán dentro del presupuesto los recursos necesarios para el programa de Bienestar Soicial e Incentivos y la contratación de personal de apoyo para su ejecución. </t>
  </si>
  <si>
    <t xml:space="preserve">La Subdirección Administrativa y Financiera en conjunto con el técnico administrativo  se encargarán de realizar el seguimiento de las novedades, teniendo en cuenta que los funcionarios públicos deberán sensibilizarce de aplicar toda información, circulares informativas, folletos entre otros con el fin de evitar el riesgo.      </t>
  </si>
  <si>
    <t xml:space="preserve">La Dirección General , La Subdirección Admionistrativa y Financiera y el técnico Administrativo se encargará de revisar que los servidores públicos  puedan llevar adecuadamente el proceso cada vez que se presente  una noveda de nómina, para que se eviten errores en pagos parafiscales.  </t>
  </si>
  <si>
    <t>La Subdirección Administrativa y Finaciera y el  Técnico administrativo realizarán la verificación y  revisión de todos los documentos que soportan los requisitos establecidos en el manual de funciones antes del  ingreso del personal y emitirá certificación de cumplimiento de requisitos.</t>
  </si>
  <si>
    <t>Inicia con la necesidad de establecer un pla estrategico deTalento Humano el cual es responsabilidad de la institución y coordinado por la subdirección Administartiva y Financiera.</t>
  </si>
  <si>
    <t>Posibilidad de afectación reputacional por falta de diligenciamiento oportuno de las evaluaciones de desempeño de los funcionarios de carrera administrativa (Planta de personal)  de la entidad y falta de un mecanismo de evaluación para los cargos de libre nombramiento y remocion.</t>
  </si>
  <si>
    <t xml:space="preserve">Posibilidad de afectación  reputacional y delito por aceptar documentos  falsificados que soporten educacion y experiencia de las Hojas de vida de aspirantes a cargos de LNR y de provisionalidad en el Instituto. </t>
  </si>
  <si>
    <t xml:space="preserve">Corrupcion, falta de etica en la  ejecucion de las actividades </t>
  </si>
  <si>
    <t xml:space="preserve">La SubdirecciónAdministrativa y Financiera en conjunto con el técnico Administrativo garantizarán la verificación de soportes </t>
  </si>
  <si>
    <t>El proceso de selección deberá seguirse con todos los controles de verificacion de soportes ante universidades y empresas donde haya laborado el aspirante.</t>
  </si>
  <si>
    <t xml:space="preserve">                       Elaboró:  Jhannier Jhoan Jaramillo Tabima - Contratista de Apoyo</t>
  </si>
  <si>
    <t>Aprobó:  Luis Ernesto Ramirez Valencia -Director General</t>
  </si>
  <si>
    <t>Revisó: Martha Contreras - Líder del Proceso</t>
  </si>
  <si>
    <t>MAPA DE RIESGOS</t>
  </si>
  <si>
    <t xml:space="preserve">VERSION 5 </t>
  </si>
  <si>
    <t>DICIEMBRE DE 2021</t>
  </si>
  <si>
    <t>GESTION ESTRATEGICA DEL TALENTO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</si>
</sst>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2"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2"/>
      <name val="Arial Narrow"/>
      <family val="2"/>
    </font>
    <font>
      <sz val="12"/>
      <name val="Arial"/>
      <family val="2"/>
    </font>
    <font>
      <sz val="18"/>
      <color theme="1"/>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98">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dashed">
        <color theme="9" tint="-0.24994659260841701"/>
      </left>
      <right style="dashed">
        <color theme="9" tint="-0.24994659260841701"/>
      </right>
      <top style="dashed">
        <color theme="9" tint="-0.24994659260841701"/>
      </top>
      <bottom style="thin">
        <color indexed="64"/>
      </bottom>
      <diagonal/>
    </border>
    <border>
      <left style="thin">
        <color indexed="64"/>
      </left>
      <right style="thin">
        <color indexed="64"/>
      </right>
      <top style="dashed">
        <color theme="9" tint="-0.24994659260841701"/>
      </top>
      <bottom style="thin">
        <color indexed="64"/>
      </bottom>
      <diagonal/>
    </border>
    <border>
      <left style="thin">
        <color indexed="64"/>
      </left>
      <right style="thin">
        <color indexed="64"/>
      </right>
      <top style="thin">
        <color indexed="64"/>
      </top>
      <bottom/>
      <diagonal/>
    </border>
    <border>
      <left/>
      <right style="dashed">
        <color theme="9" tint="-0.24994659260841701"/>
      </right>
      <top/>
      <bottom/>
      <diagonal/>
    </border>
    <border>
      <left style="thin">
        <color rgb="FF000000"/>
      </left>
      <right style="thin">
        <color rgb="FF000000"/>
      </right>
      <top/>
      <bottom/>
      <diagonal/>
    </border>
    <border>
      <left style="thin">
        <color indexed="64"/>
      </left>
      <right style="dashed">
        <color theme="9" tint="-0.24994659260841701"/>
      </right>
      <top/>
      <bottom style="thin">
        <color indexed="64"/>
      </bottom>
      <diagonal/>
    </border>
    <border>
      <left style="dashed">
        <color theme="9" tint="-0.24994659260841701"/>
      </left>
      <right style="dashed">
        <color theme="9" tint="-0.24994659260841701"/>
      </right>
      <top/>
      <bottom style="thin">
        <color indexed="64"/>
      </bottom>
      <diagonal/>
    </border>
    <border>
      <left style="thin">
        <color indexed="64"/>
      </left>
      <right style="dashed">
        <color theme="9" tint="-0.24994659260841701"/>
      </right>
      <top style="thin">
        <color indexed="64"/>
      </top>
      <bottom style="thin">
        <color indexed="64"/>
      </bottom>
      <diagonal/>
    </border>
    <border>
      <left style="dashed">
        <color theme="9" tint="-0.24994659260841701"/>
      </left>
      <right style="thin">
        <color indexed="64"/>
      </right>
      <top style="thin">
        <color indexed="64"/>
      </top>
      <bottom style="thin">
        <color indexed="64"/>
      </bottom>
      <diagonal/>
    </border>
    <border>
      <left style="dashed">
        <color theme="9" tint="-0.24994659260841701"/>
      </left>
      <right style="dashed">
        <color theme="9" tint="-0.24994659260841701"/>
      </right>
      <top style="thin">
        <color indexed="64"/>
      </top>
      <bottom style="thin">
        <color indexed="64"/>
      </bottom>
      <diagonal/>
    </border>
    <border>
      <left style="thin">
        <color indexed="64"/>
      </left>
      <right style="dashed">
        <color theme="9" tint="-0.24994659260841701"/>
      </right>
      <top style="thin">
        <color indexed="64"/>
      </top>
      <bottom style="dashed">
        <color theme="9" tint="-0.24994659260841701"/>
      </bottom>
      <diagonal/>
    </border>
    <border>
      <left style="dashed">
        <color theme="9" tint="-0.24994659260841701"/>
      </left>
      <right/>
      <top style="thin">
        <color indexed="64"/>
      </top>
      <bottom style="dashed">
        <color theme="9" tint="-0.24994659260841701"/>
      </bottom>
      <diagonal/>
    </border>
    <border>
      <left/>
      <right/>
      <top style="thin">
        <color indexed="64"/>
      </top>
      <bottom style="dashed">
        <color theme="9" tint="-0.24994659260841701"/>
      </bottom>
      <diagonal/>
    </border>
    <border>
      <left/>
      <right style="thin">
        <color indexed="64"/>
      </right>
      <top style="thin">
        <color indexed="64"/>
      </top>
      <bottom style="dashed">
        <color theme="9" tint="-0.2499465926084170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auto="1"/>
      </top>
      <bottom/>
      <diagonal/>
    </border>
    <border>
      <left/>
      <right style="thin">
        <color indexed="64"/>
      </right>
      <top style="thin">
        <color indexed="64"/>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57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1" fillId="0" borderId="4" xfId="0" applyFont="1" applyBorder="1" applyAlignment="1" applyProtection="1">
      <alignment horizontal="center" vertical="top"/>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36" fillId="0" borderId="75" xfId="0" applyFont="1" applyBorder="1" applyAlignment="1" applyProtection="1">
      <alignment horizontal="center" vertical="center" wrapText="1"/>
      <protection locked="0"/>
    </xf>
    <xf numFmtId="0" fontId="59" fillId="0" borderId="75" xfId="0" applyFont="1" applyBorder="1" applyAlignment="1" applyProtection="1">
      <alignment horizontal="center" vertical="center" wrapText="1"/>
      <protection locked="0"/>
    </xf>
    <xf numFmtId="0" fontId="36" fillId="0" borderId="76" xfId="0" applyFont="1" applyBorder="1" applyAlignment="1" applyProtection="1">
      <alignment horizontal="center" vertical="center" wrapText="1"/>
      <protection locked="0"/>
    </xf>
    <xf numFmtId="0" fontId="1" fillId="0" borderId="8" xfId="0" applyFont="1" applyBorder="1" applyAlignment="1" applyProtection="1">
      <alignment vertical="center" wrapText="1"/>
      <protection locked="0"/>
    </xf>
    <xf numFmtId="0" fontId="1" fillId="0" borderId="4"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8" xfId="0" applyFont="1" applyBorder="1" applyAlignment="1" applyProtection="1">
      <alignment vertical="center"/>
    </xf>
    <xf numFmtId="0" fontId="1" fillId="0" borderId="8" xfId="0" applyFont="1" applyBorder="1" applyAlignment="1" applyProtection="1">
      <alignment vertical="top" wrapText="1"/>
      <protection locked="0"/>
    </xf>
    <xf numFmtId="0" fontId="1" fillId="0" borderId="5" xfId="0" applyFont="1" applyBorder="1" applyAlignment="1" applyProtection="1">
      <alignment vertical="top" wrapText="1"/>
      <protection locked="0"/>
    </xf>
    <xf numFmtId="0" fontId="36" fillId="0" borderId="77" xfId="0" applyFont="1" applyBorder="1" applyAlignment="1" applyProtection="1">
      <alignment horizontal="center" vertical="center" wrapText="1"/>
      <protection locked="0"/>
    </xf>
    <xf numFmtId="0" fontId="59" fillId="0" borderId="77" xfId="0" applyFont="1" applyBorder="1" applyAlignment="1" applyProtection="1">
      <alignment horizontal="center" vertical="center" wrapText="1"/>
      <protection locked="0"/>
    </xf>
    <xf numFmtId="0" fontId="1" fillId="0" borderId="78" xfId="0" applyFont="1" applyBorder="1" applyAlignment="1" applyProtection="1">
      <alignment vertical="center"/>
    </xf>
    <xf numFmtId="0" fontId="1" fillId="0" borderId="8" xfId="0" applyFont="1" applyBorder="1" applyAlignment="1" applyProtection="1">
      <alignment vertical="top"/>
      <protection locked="0"/>
    </xf>
    <xf numFmtId="0" fontId="1" fillId="0" borderId="5" xfId="0" applyFont="1" applyBorder="1" applyAlignment="1" applyProtection="1">
      <alignment vertical="top"/>
      <protection locked="0"/>
    </xf>
    <xf numFmtId="0" fontId="4" fillId="0" borderId="8" xfId="0" applyFont="1" applyFill="1" applyBorder="1" applyAlignment="1" applyProtection="1">
      <alignment vertical="top" wrapText="1"/>
      <protection hidden="1"/>
    </xf>
    <xf numFmtId="0" fontId="4" fillId="0" borderId="5" xfId="0" applyFont="1" applyFill="1" applyBorder="1" applyAlignment="1" applyProtection="1">
      <alignment vertical="top" wrapText="1"/>
      <protection hidden="1"/>
    </xf>
    <xf numFmtId="9" fontId="1" fillId="0" borderId="8" xfId="0" applyNumberFormat="1" applyFont="1" applyBorder="1" applyAlignment="1" applyProtection="1">
      <alignment vertical="top" wrapText="1"/>
      <protection hidden="1"/>
    </xf>
    <xf numFmtId="9" fontId="1" fillId="0" borderId="5" xfId="0" applyNumberFormat="1" applyFont="1" applyBorder="1" applyAlignment="1" applyProtection="1">
      <alignment vertical="top" wrapText="1"/>
      <protection hidden="1"/>
    </xf>
    <xf numFmtId="9" fontId="1" fillId="0" borderId="8" xfId="0" applyNumberFormat="1" applyFont="1" applyBorder="1" applyAlignment="1" applyProtection="1">
      <alignment vertical="top" wrapText="1"/>
      <protection locked="0"/>
    </xf>
    <xf numFmtId="9" fontId="1" fillId="0" borderId="5" xfId="0" applyNumberFormat="1" applyFont="1" applyBorder="1" applyAlignment="1" applyProtection="1">
      <alignment vertical="top" wrapText="1"/>
      <protection locked="0"/>
    </xf>
    <xf numFmtId="0" fontId="4" fillId="0" borderId="8" xfId="0" applyFont="1" applyBorder="1" applyAlignment="1" applyProtection="1">
      <alignment vertical="top"/>
      <protection hidden="1"/>
    </xf>
    <xf numFmtId="0" fontId="4" fillId="0" borderId="5" xfId="0" applyFont="1" applyBorder="1" applyAlignment="1" applyProtection="1">
      <alignment vertical="top"/>
      <protection hidden="1"/>
    </xf>
    <xf numFmtId="0" fontId="6" fillId="0" borderId="5" xfId="0" applyFont="1" applyBorder="1" applyAlignment="1" applyProtection="1">
      <alignment horizontal="justify" vertical="top" wrapText="1"/>
      <protection locked="0"/>
    </xf>
    <xf numFmtId="0" fontId="1" fillId="0" borderId="5" xfId="0" applyFont="1" applyBorder="1" applyAlignment="1" applyProtection="1">
      <alignment horizontal="center" vertical="top"/>
      <protection hidden="1"/>
    </xf>
    <xf numFmtId="0" fontId="1" fillId="0" borderId="5" xfId="0" applyFont="1" applyBorder="1" applyAlignment="1" applyProtection="1">
      <alignment horizontal="center" vertical="top" textRotation="90"/>
      <protection locked="0"/>
    </xf>
    <xf numFmtId="9" fontId="1" fillId="0" borderId="5" xfId="0" applyNumberFormat="1" applyFont="1" applyBorder="1" applyAlignment="1" applyProtection="1">
      <alignment horizontal="center" vertical="top"/>
      <protection hidden="1"/>
    </xf>
    <xf numFmtId="164" fontId="1" fillId="0" borderId="5" xfId="1" applyNumberFormat="1" applyFont="1" applyBorder="1" applyAlignment="1">
      <alignment horizontal="center" vertical="top"/>
    </xf>
    <xf numFmtId="0" fontId="4" fillId="0" borderId="5" xfId="0" applyFont="1" applyFill="1" applyBorder="1" applyAlignment="1" applyProtection="1">
      <alignment horizontal="center" vertical="top" textRotation="90" wrapText="1"/>
      <protection hidden="1"/>
    </xf>
    <xf numFmtId="9" fontId="1" fillId="0" borderId="8" xfId="0" applyNumberFormat="1" applyFont="1" applyBorder="1" applyAlignment="1" applyProtection="1">
      <alignment horizontal="center" vertical="top"/>
      <protection hidden="1"/>
    </xf>
    <xf numFmtId="0" fontId="4" fillId="0" borderId="5" xfId="0" applyFont="1" applyBorder="1" applyAlignment="1" applyProtection="1">
      <alignment horizontal="center" vertical="top" textRotation="90"/>
      <protection hidden="1"/>
    </xf>
    <xf numFmtId="0" fontId="1" fillId="0" borderId="8" xfId="0" applyFont="1" applyBorder="1" applyAlignment="1" applyProtection="1">
      <alignment horizontal="center" vertical="top" textRotation="90"/>
      <protection locked="0"/>
    </xf>
    <xf numFmtId="14" fontId="1" fillId="0" borderId="5" xfId="0" applyNumberFormat="1" applyFont="1" applyBorder="1" applyAlignment="1" applyProtection="1">
      <alignment horizontal="center" vertical="top"/>
      <protection locked="0"/>
    </xf>
    <xf numFmtId="0" fontId="1" fillId="0" borderId="33" xfId="0" applyFont="1" applyBorder="1" applyAlignment="1" applyProtection="1">
      <alignment horizontal="center" vertical="center" wrapText="1"/>
      <protection locked="0"/>
    </xf>
    <xf numFmtId="0" fontId="1" fillId="3" borderId="33" xfId="0" applyFont="1" applyFill="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1" fillId="0" borderId="79" xfId="0" applyFont="1" applyBorder="1" applyAlignment="1" applyProtection="1">
      <alignment horizontal="center" vertical="center" wrapText="1"/>
      <protection locked="0"/>
    </xf>
    <xf numFmtId="14" fontId="1" fillId="0" borderId="33" xfId="0" applyNumberFormat="1" applyFont="1" applyBorder="1" applyAlignment="1" applyProtection="1">
      <alignment horizontal="center" vertical="center"/>
      <protection locked="0"/>
    </xf>
    <xf numFmtId="0" fontId="1" fillId="0" borderId="78" xfId="0" applyFont="1" applyBorder="1" applyAlignment="1" applyProtection="1">
      <alignment horizontal="center" vertical="center"/>
    </xf>
    <xf numFmtId="0" fontId="1" fillId="0" borderId="78" xfId="0" applyFont="1" applyBorder="1" applyAlignment="1" applyProtection="1">
      <alignment horizontal="center" vertical="center"/>
      <protection hidden="1"/>
    </xf>
    <xf numFmtId="0" fontId="1" fillId="0" borderId="78" xfId="0" applyFont="1" applyBorder="1" applyAlignment="1" applyProtection="1">
      <alignment horizontal="center" vertical="center" textRotation="90"/>
      <protection locked="0"/>
    </xf>
    <xf numFmtId="9" fontId="1" fillId="0" borderId="78" xfId="0" applyNumberFormat="1" applyFont="1" applyBorder="1" applyAlignment="1" applyProtection="1">
      <alignment horizontal="center" vertical="center"/>
      <protection hidden="1"/>
    </xf>
    <xf numFmtId="164" fontId="1" fillId="0" borderId="78" xfId="1" applyNumberFormat="1" applyFont="1" applyBorder="1" applyAlignment="1">
      <alignment horizontal="center" vertical="center"/>
    </xf>
    <xf numFmtId="0" fontId="4" fillId="0" borderId="78" xfId="0" applyFont="1" applyFill="1" applyBorder="1" applyAlignment="1" applyProtection="1">
      <alignment horizontal="center" vertical="center" textRotation="90" wrapText="1"/>
      <protection hidden="1"/>
    </xf>
    <xf numFmtId="0" fontId="4" fillId="0" borderId="78" xfId="0" applyFont="1" applyBorder="1" applyAlignment="1" applyProtection="1">
      <alignment horizontal="center" vertical="center" textRotation="90"/>
      <protection hidden="1"/>
    </xf>
    <xf numFmtId="0" fontId="1" fillId="0" borderId="78" xfId="0" applyFont="1" applyBorder="1" applyAlignment="1" applyProtection="1">
      <alignment horizontal="center" vertical="center"/>
      <protection locked="0"/>
    </xf>
    <xf numFmtId="0" fontId="1" fillId="0" borderId="33" xfId="0" applyFont="1" applyBorder="1" applyAlignment="1" applyProtection="1">
      <alignment vertical="center"/>
    </xf>
    <xf numFmtId="0" fontId="1" fillId="0" borderId="33" xfId="0" applyFont="1" applyBorder="1" applyAlignment="1" applyProtection="1">
      <alignment horizontal="center" vertical="center"/>
    </xf>
    <xf numFmtId="0" fontId="1" fillId="0" borderId="33" xfId="0" applyFont="1" applyBorder="1" applyAlignment="1" applyProtection="1">
      <alignment horizontal="center" vertical="center"/>
      <protection hidden="1"/>
    </xf>
    <xf numFmtId="0" fontId="1" fillId="0" borderId="33" xfId="0" applyFont="1" applyBorder="1" applyAlignment="1" applyProtection="1">
      <alignment horizontal="center" vertical="center" textRotation="90"/>
      <protection locked="0"/>
    </xf>
    <xf numFmtId="9" fontId="1" fillId="0" borderId="33" xfId="0" applyNumberFormat="1" applyFont="1" applyBorder="1" applyAlignment="1" applyProtection="1">
      <alignment horizontal="center" vertical="center"/>
      <protection hidden="1"/>
    </xf>
    <xf numFmtId="164" fontId="1" fillId="0" borderId="33" xfId="1" applyNumberFormat="1" applyFont="1" applyBorder="1" applyAlignment="1">
      <alignment horizontal="center" vertical="center"/>
    </xf>
    <xf numFmtId="0" fontId="4" fillId="0" borderId="33" xfId="0" applyFont="1" applyFill="1" applyBorder="1" applyAlignment="1" applyProtection="1">
      <alignment horizontal="center" vertical="center" textRotation="90" wrapText="1"/>
      <protection hidden="1"/>
    </xf>
    <xf numFmtId="0" fontId="4" fillId="0" borderId="33" xfId="0" applyFont="1" applyBorder="1" applyAlignment="1" applyProtection="1">
      <alignment horizontal="center" vertical="center" textRotation="90"/>
      <protection hidden="1"/>
    </xf>
    <xf numFmtId="0" fontId="1" fillId="0" borderId="33" xfId="0" applyFont="1" applyBorder="1" applyAlignment="1" applyProtection="1">
      <alignment horizontal="center" vertical="center"/>
      <protection locked="0"/>
    </xf>
    <xf numFmtId="0" fontId="4" fillId="0" borderId="33" xfId="0" applyFont="1" applyFill="1" applyBorder="1" applyAlignment="1" applyProtection="1">
      <alignment horizontal="center" vertical="center" wrapText="1"/>
      <protection hidden="1"/>
    </xf>
    <xf numFmtId="9" fontId="1" fillId="0" borderId="33" xfId="0" applyNumberFormat="1" applyFont="1" applyBorder="1" applyAlignment="1" applyProtection="1">
      <alignment horizontal="center" vertical="center" wrapText="1"/>
      <protection hidden="1"/>
    </xf>
    <xf numFmtId="9" fontId="1" fillId="0" borderId="33" xfId="0" applyNumberFormat="1" applyFont="1" applyBorder="1" applyAlignment="1" applyProtection="1">
      <alignment horizontal="center" vertical="center" wrapText="1"/>
      <protection locked="0"/>
    </xf>
    <xf numFmtId="0" fontId="4" fillId="0" borderId="33" xfId="0" applyFont="1" applyBorder="1" applyAlignment="1" applyProtection="1">
      <alignment horizontal="center" vertical="center"/>
      <protection hidden="1"/>
    </xf>
    <xf numFmtId="0" fontId="2" fillId="3" borderId="33" xfId="0" applyFont="1" applyFill="1" applyBorder="1" applyAlignment="1" applyProtection="1">
      <alignment horizontal="center" vertical="center" wrapText="1"/>
      <protection locked="0"/>
    </xf>
    <xf numFmtId="0" fontId="1" fillId="0" borderId="2" xfId="0" applyFont="1" applyBorder="1" applyAlignment="1" applyProtection="1">
      <alignment horizontal="center" vertical="center"/>
    </xf>
    <xf numFmtId="0" fontId="6" fillId="0" borderId="2" xfId="0" applyFont="1" applyBorder="1" applyAlignment="1" applyProtection="1">
      <alignment horizontal="justify" vertical="center" wrapText="1"/>
      <protection locked="0"/>
    </xf>
    <xf numFmtId="0" fontId="60" fillId="0" borderId="77"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0" borderId="8" xfId="0" applyFont="1" applyFill="1" applyBorder="1" applyAlignment="1" applyProtection="1">
      <alignment vertical="center" wrapText="1"/>
      <protection hidden="1"/>
    </xf>
    <xf numFmtId="9" fontId="1" fillId="0" borderId="8" xfId="0" applyNumberFormat="1" applyFont="1" applyBorder="1" applyAlignment="1" applyProtection="1">
      <alignment vertical="center" wrapText="1"/>
      <protection hidden="1"/>
    </xf>
    <xf numFmtId="9" fontId="1" fillId="0" borderId="5" xfId="0" applyNumberFormat="1" applyFont="1" applyBorder="1" applyAlignment="1" applyProtection="1">
      <alignment vertical="center" wrapText="1"/>
      <protection hidden="1"/>
    </xf>
    <xf numFmtId="9" fontId="1" fillId="0" borderId="8" xfId="0" applyNumberFormat="1" applyFont="1" applyBorder="1" applyAlignment="1" applyProtection="1">
      <alignment vertical="center" wrapText="1"/>
      <protection locked="0"/>
    </xf>
    <xf numFmtId="0" fontId="36" fillId="0" borderId="76" xfId="0" applyFont="1" applyBorder="1" applyAlignment="1" applyProtection="1">
      <alignment vertical="center" wrapText="1"/>
      <protection locked="0"/>
    </xf>
    <xf numFmtId="0" fontId="4" fillId="0" borderId="8" xfId="0" applyFont="1" applyBorder="1" applyAlignment="1" applyProtection="1">
      <alignment vertical="center"/>
      <protection hidden="1"/>
    </xf>
    <xf numFmtId="0" fontId="1" fillId="0" borderId="78" xfId="0" applyFont="1" applyBorder="1" applyAlignment="1" applyProtection="1">
      <alignment horizontal="center" vertical="center" wrapText="1"/>
      <protection locked="0"/>
    </xf>
    <xf numFmtId="0" fontId="1" fillId="0" borderId="8" xfId="0" applyFont="1" applyBorder="1" applyAlignment="1" applyProtection="1">
      <alignment vertical="top" wrapText="1"/>
    </xf>
    <xf numFmtId="0" fontId="59" fillId="0" borderId="76" xfId="0" applyFont="1" applyBorder="1" applyAlignment="1" applyProtection="1">
      <alignment horizontal="center" vertical="center" wrapText="1"/>
      <protection locked="0"/>
    </xf>
    <xf numFmtId="0" fontId="36" fillId="0" borderId="82" xfId="0" applyFont="1" applyBorder="1" applyAlignment="1" applyProtection="1">
      <alignment vertical="center" wrapText="1"/>
      <protection locked="0"/>
    </xf>
    <xf numFmtId="0" fontId="1" fillId="0" borderId="33" xfId="0" applyFont="1" applyBorder="1" applyAlignment="1" applyProtection="1">
      <alignment horizontal="center" vertical="center" wrapText="1"/>
      <protection locked="0"/>
    </xf>
    <xf numFmtId="0" fontId="6" fillId="0" borderId="4" xfId="0" applyFont="1" applyBorder="1" applyAlignment="1" applyProtection="1">
      <alignment horizontal="justify" vertical="top" wrapText="1"/>
      <protection locked="0"/>
    </xf>
    <xf numFmtId="0" fontId="1" fillId="0" borderId="4" xfId="0" applyFont="1" applyBorder="1" applyAlignment="1" applyProtection="1">
      <alignment horizontal="center" vertical="top"/>
      <protection hidden="1"/>
    </xf>
    <xf numFmtId="164" fontId="1" fillId="0" borderId="4" xfId="1" applyNumberFormat="1" applyFont="1" applyBorder="1" applyAlignment="1">
      <alignment horizontal="center" vertical="top"/>
    </xf>
    <xf numFmtId="0" fontId="4" fillId="0" borderId="4" xfId="0" applyFont="1" applyFill="1" applyBorder="1" applyAlignment="1" applyProtection="1">
      <alignment horizontal="center" vertical="top" textRotation="90" wrapText="1"/>
      <protection hidden="1"/>
    </xf>
    <xf numFmtId="0" fontId="4" fillId="0" borderId="4" xfId="0" applyFont="1" applyBorder="1" applyAlignment="1" applyProtection="1">
      <alignment horizontal="center" vertical="top" textRotation="90"/>
      <protection hidden="1"/>
    </xf>
    <xf numFmtId="14" fontId="1" fillId="0" borderId="4" xfId="0" applyNumberFormat="1" applyFont="1" applyBorder="1" applyAlignment="1" applyProtection="1">
      <alignment horizontal="center" vertical="top"/>
      <protection locked="0"/>
    </xf>
    <xf numFmtId="0" fontId="2" fillId="0" borderId="8"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0" fontId="60" fillId="0" borderId="82" xfId="0" applyFont="1" applyBorder="1" applyAlignment="1" applyProtection="1">
      <alignment vertical="center"/>
      <protection locked="0"/>
    </xf>
    <xf numFmtId="0" fontId="6" fillId="0" borderId="4" xfId="0" applyFont="1" applyBorder="1" applyAlignment="1" applyProtection="1">
      <alignment horizontal="justify" vertical="center" wrapText="1"/>
      <protection locked="0"/>
    </xf>
    <xf numFmtId="164" fontId="1" fillId="9" borderId="5" xfId="1" applyNumberFormat="1" applyFont="1" applyFill="1" applyBorder="1" applyAlignment="1">
      <alignment horizontal="center" vertical="top"/>
    </xf>
    <xf numFmtId="0" fontId="4" fillId="0" borderId="78" xfId="0" applyFont="1" applyFill="1" applyBorder="1" applyAlignment="1" applyProtection="1">
      <alignment horizontal="center" vertical="center" wrapText="1"/>
      <protection hidden="1"/>
    </xf>
    <xf numFmtId="9" fontId="1" fillId="0" borderId="78" xfId="0" applyNumberFormat="1" applyFont="1" applyBorder="1" applyAlignment="1" applyProtection="1">
      <alignment horizontal="center" vertical="center" wrapText="1"/>
      <protection hidden="1"/>
    </xf>
    <xf numFmtId="9" fontId="1" fillId="0" borderId="78" xfId="0" applyNumberFormat="1" applyFont="1" applyBorder="1" applyAlignment="1" applyProtection="1">
      <alignment horizontal="center" vertical="center" wrapText="1"/>
      <protection locked="0"/>
    </xf>
    <xf numFmtId="0" fontId="4" fillId="0" borderId="78" xfId="0" applyFont="1" applyBorder="1" applyAlignment="1" applyProtection="1">
      <alignment horizontal="center" vertical="center"/>
      <protection hidden="1"/>
    </xf>
    <xf numFmtId="0" fontId="1" fillId="0" borderId="34" xfId="0" applyFont="1" applyBorder="1" applyAlignment="1" applyProtection="1">
      <alignment vertical="center" wrapText="1"/>
      <protection locked="0"/>
    </xf>
    <xf numFmtId="14" fontId="1" fillId="0" borderId="34" xfId="0" applyNumberFormat="1" applyFont="1" applyBorder="1" applyAlignment="1" applyProtection="1">
      <alignment vertical="center"/>
      <protection locked="0"/>
    </xf>
    <xf numFmtId="0" fontId="1" fillId="0" borderId="8" xfId="0" applyFont="1" applyBorder="1" applyAlignment="1" applyProtection="1">
      <alignment vertical="top"/>
    </xf>
    <xf numFmtId="0" fontId="1" fillId="0" borderId="5" xfId="0" applyFont="1" applyBorder="1" applyAlignment="1" applyProtection="1">
      <alignment vertical="top"/>
    </xf>
    <xf numFmtId="0" fontId="6" fillId="0" borderId="33"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Fill="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81" xfId="0" applyFont="1" applyBorder="1" applyAlignment="1" applyProtection="1">
      <alignment vertical="center" wrapText="1"/>
      <protection locked="0"/>
    </xf>
    <xf numFmtId="0" fontId="1" fillId="0" borderId="34" xfId="0" applyFont="1" applyBorder="1" applyAlignment="1" applyProtection="1">
      <alignment vertical="center"/>
    </xf>
    <xf numFmtId="0" fontId="1" fillId="0" borderId="34" xfId="0" applyFont="1" applyBorder="1" applyAlignment="1" applyProtection="1">
      <alignment horizontal="center" vertical="center" wrapText="1"/>
      <protection locked="0"/>
    </xf>
    <xf numFmtId="0" fontId="1" fillId="0" borderId="33" xfId="0" applyFont="1" applyBorder="1" applyAlignment="1" applyProtection="1">
      <alignment horizontal="center" vertical="center" wrapText="1"/>
      <protection locked="0"/>
    </xf>
    <xf numFmtId="0" fontId="1" fillId="0" borderId="4"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14" fontId="1" fillId="0" borderId="5" xfId="0" applyNumberFormat="1" applyFont="1" applyBorder="1" applyAlignment="1" applyProtection="1">
      <alignment horizontal="center" vertical="top" wrapText="1"/>
      <protection locked="0"/>
    </xf>
    <xf numFmtId="14" fontId="1" fillId="0" borderId="5" xfId="0" applyNumberFormat="1" applyFont="1" applyBorder="1" applyAlignment="1" applyProtection="1">
      <alignment horizontal="center" vertical="center" wrapText="1"/>
      <protection locked="0"/>
    </xf>
    <xf numFmtId="14" fontId="1" fillId="0" borderId="33" xfId="0" applyNumberFormat="1" applyFont="1" applyBorder="1" applyAlignment="1" applyProtection="1">
      <alignment horizontal="center" vertical="center" wrapText="1"/>
      <protection locked="0"/>
    </xf>
    <xf numFmtId="14" fontId="1" fillId="0" borderId="83" xfId="0" applyNumberFormat="1" applyFont="1" applyBorder="1" applyAlignment="1" applyProtection="1">
      <alignment horizontal="center" vertical="center" wrapText="1"/>
      <protection locked="0"/>
    </xf>
    <xf numFmtId="14" fontId="1" fillId="0" borderId="84" xfId="0" applyNumberFormat="1" applyFont="1" applyBorder="1" applyAlignment="1" applyProtection="1">
      <alignment horizontal="center" vertical="center" wrapText="1"/>
      <protection locked="0"/>
    </xf>
    <xf numFmtId="14" fontId="1" fillId="0" borderId="85" xfId="0" applyNumberFormat="1" applyFont="1" applyBorder="1" applyAlignment="1" applyProtection="1">
      <alignment horizontal="center" vertical="center"/>
      <protection locked="0"/>
    </xf>
    <xf numFmtId="14" fontId="1" fillId="0" borderId="86" xfId="0" applyNumberFormat="1" applyFont="1" applyBorder="1" applyAlignment="1" applyProtection="1">
      <alignment horizontal="center" vertical="center"/>
      <protection locked="0"/>
    </xf>
    <xf numFmtId="0" fontId="1" fillId="0" borderId="86" xfId="0" applyFont="1" applyBorder="1" applyAlignment="1" applyProtection="1">
      <alignment horizontal="center" vertical="center"/>
      <protection locked="0"/>
    </xf>
    <xf numFmtId="0" fontId="1" fillId="0" borderId="85" xfId="0" applyFont="1" applyBorder="1" applyAlignment="1" applyProtection="1">
      <alignment horizontal="center" vertical="center"/>
      <protection locked="0"/>
    </xf>
    <xf numFmtId="14" fontId="1" fillId="0" borderId="87" xfId="0" applyNumberFormat="1" applyFont="1" applyBorder="1" applyAlignment="1" applyProtection="1">
      <alignment horizontal="center" vertical="center"/>
      <protection locked="0"/>
    </xf>
    <xf numFmtId="0" fontId="1" fillId="0" borderId="33" xfId="0" applyFont="1" applyBorder="1" applyAlignment="1" applyProtection="1">
      <alignment horizontal="center" vertical="center" wrapText="1"/>
      <protection locked="0"/>
    </xf>
    <xf numFmtId="9" fontId="1" fillId="0" borderId="0" xfId="0" applyNumberFormat="1" applyFont="1" applyBorder="1" applyAlignment="1" applyProtection="1">
      <alignment horizontal="center" vertical="top" wrapText="1"/>
      <protection hidden="1"/>
    </xf>
    <xf numFmtId="0" fontId="1" fillId="0" borderId="4" xfId="0" applyFont="1" applyBorder="1" applyAlignment="1" applyProtection="1">
      <alignment horizontal="center" vertical="top"/>
    </xf>
    <xf numFmtId="0" fontId="1" fillId="0" borderId="4"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8" xfId="0" applyFont="1" applyBorder="1" applyAlignment="1">
      <alignment horizontal="center" vertical="center"/>
    </xf>
    <xf numFmtId="0" fontId="1" fillId="0" borderId="92"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xf numFmtId="0" fontId="1" fillId="0" borderId="0" xfId="0" applyFont="1" applyBorder="1" applyAlignment="1">
      <alignment horizontal="center"/>
    </xf>
    <xf numFmtId="0" fontId="1" fillId="0" borderId="93" xfId="0" applyFont="1" applyBorder="1"/>
    <xf numFmtId="0" fontId="1" fillId="0" borderId="92" xfId="0" applyFont="1" applyBorder="1"/>
    <xf numFmtId="0" fontId="4" fillId="0" borderId="0" xfId="0" applyFont="1" applyBorder="1" applyAlignment="1">
      <alignment horizontal="left" vertical="center"/>
    </xf>
    <xf numFmtId="0" fontId="1" fillId="0" borderId="94" xfId="0" applyFont="1" applyBorder="1" applyAlignment="1">
      <alignment horizontal="center" vertical="center"/>
    </xf>
    <xf numFmtId="0" fontId="1" fillId="0" borderId="69" xfId="0" applyFont="1" applyBorder="1" applyAlignment="1">
      <alignment horizontal="center" vertical="center"/>
    </xf>
    <xf numFmtId="0" fontId="1" fillId="0" borderId="69" xfId="0" applyFont="1" applyBorder="1"/>
    <xf numFmtId="0" fontId="1" fillId="0" borderId="69" xfId="0" applyFont="1" applyBorder="1" applyAlignment="1">
      <alignment horizontal="center"/>
    </xf>
    <xf numFmtId="0" fontId="1" fillId="0" borderId="95" xfId="0" applyFont="1" applyBorder="1"/>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8" xfId="2" quotePrefix="1" applyFont="1" applyBorder="1" applyAlignment="1" applyProtection="1">
      <alignment horizontal="left" vertical="center" wrapText="1"/>
    </xf>
    <xf numFmtId="0" fontId="50" fillId="0" borderId="69" xfId="2" quotePrefix="1" applyFont="1" applyBorder="1" applyAlignment="1" applyProtection="1">
      <alignment horizontal="left" vertical="center" wrapText="1"/>
    </xf>
    <xf numFmtId="0" fontId="50" fillId="0" borderId="70"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54" xfId="3" applyFont="1" applyFill="1" applyBorder="1" applyAlignment="1" applyProtection="1">
      <alignment horizontal="center" vertical="center" wrapText="1"/>
    </xf>
    <xf numFmtId="0" fontId="55" fillId="14" borderId="55" xfId="3" applyFont="1" applyFill="1" applyBorder="1" applyAlignment="1" applyProtection="1">
      <alignment horizontal="center" vertical="center" wrapText="1"/>
    </xf>
    <xf numFmtId="0" fontId="55" fillId="14" borderId="56" xfId="2" applyFont="1" applyFill="1" applyBorder="1" applyAlignment="1" applyProtection="1">
      <alignment horizontal="center" vertical="center"/>
    </xf>
    <xf numFmtId="0" fontId="55"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55" fillId="3" borderId="58" xfId="3" applyFont="1" applyFill="1" applyBorder="1" applyAlignment="1" applyProtection="1">
      <alignment horizontal="left" vertical="top" wrapText="1" readingOrder="1"/>
    </xf>
    <xf numFmtId="0" fontId="55" fillId="3" borderId="59" xfId="3" applyFont="1" applyFill="1" applyBorder="1" applyAlignment="1" applyProtection="1">
      <alignment horizontal="left" vertical="top" wrapText="1" readingOrder="1"/>
    </xf>
    <xf numFmtId="0" fontId="56" fillId="3" borderId="60" xfId="2" applyFont="1" applyFill="1" applyBorder="1" applyAlignment="1" applyProtection="1">
      <alignment horizontal="justify" vertical="center" wrapText="1"/>
    </xf>
    <xf numFmtId="0" fontId="56" fillId="3" borderId="61" xfId="2" applyFont="1" applyFill="1" applyBorder="1" applyAlignment="1" applyProtection="1">
      <alignment horizontal="justify" vertical="center" wrapText="1"/>
    </xf>
    <xf numFmtId="0" fontId="55" fillId="3" borderId="62" xfId="0" applyFont="1" applyFill="1" applyBorder="1" applyAlignment="1" applyProtection="1">
      <alignment horizontal="left" vertical="center" wrapText="1"/>
    </xf>
    <xf numFmtId="0" fontId="55" fillId="3" borderId="63" xfId="0" applyFont="1" applyFill="1" applyBorder="1" applyAlignment="1" applyProtection="1">
      <alignment horizontal="left" vertical="center" wrapText="1"/>
    </xf>
    <xf numFmtId="0" fontId="56" fillId="3" borderId="64" xfId="2" applyFont="1" applyFill="1" applyBorder="1" applyAlignment="1" applyProtection="1">
      <alignment horizontal="justify" vertical="center" wrapText="1"/>
    </xf>
    <xf numFmtId="0" fontId="56" fillId="3" borderId="65" xfId="2" applyFont="1" applyFill="1" applyBorder="1" applyAlignment="1" applyProtection="1">
      <alignment horizontal="justify"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71" xfId="0" applyFont="1" applyFill="1" applyBorder="1" applyAlignment="1" applyProtection="1">
      <alignment horizontal="left" vertical="center" wrapText="1"/>
    </xf>
    <xf numFmtId="0" fontId="55" fillId="3" borderId="72" xfId="0" applyFont="1" applyFill="1" applyBorder="1" applyAlignment="1" applyProtection="1">
      <alignment horizontal="left" vertical="center" wrapText="1"/>
    </xf>
    <xf numFmtId="0" fontId="55" fillId="3" borderId="73" xfId="0" applyFont="1" applyFill="1" applyBorder="1" applyAlignment="1" applyProtection="1">
      <alignment horizontal="left" vertical="center" wrapText="1"/>
    </xf>
    <xf numFmtId="0" fontId="55" fillId="3" borderId="74" xfId="0" applyFont="1" applyFill="1" applyBorder="1" applyAlignment="1" applyProtection="1">
      <alignment horizontal="left" vertical="center" wrapText="1"/>
    </xf>
    <xf numFmtId="0" fontId="56" fillId="3" borderId="66" xfId="0" applyFont="1" applyFill="1" applyBorder="1" applyAlignment="1" applyProtection="1">
      <alignment horizontal="justify" vertical="center" wrapText="1"/>
    </xf>
    <xf numFmtId="0" fontId="56" fillId="3" borderId="67" xfId="0" applyFont="1" applyFill="1" applyBorder="1" applyAlignment="1" applyProtection="1">
      <alignment horizontal="justify"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Border="1" applyAlignment="1">
      <alignment horizontal="left"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9" fontId="1" fillId="0" borderId="29"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31" xfId="0" applyNumberFormat="1" applyFont="1" applyBorder="1" applyAlignment="1" applyProtection="1">
      <alignment horizontal="center" vertical="top" wrapText="1"/>
      <protection hidden="1"/>
    </xf>
    <xf numFmtId="0" fontId="1" fillId="0" borderId="33" xfId="0" applyFont="1" applyBorder="1" applyAlignment="1" applyProtection="1">
      <alignment horizontal="center" vertical="center" wrapText="1"/>
      <protection locked="0"/>
    </xf>
    <xf numFmtId="0" fontId="1" fillId="3" borderId="80" xfId="0" applyFont="1" applyFill="1" applyBorder="1" applyAlignment="1" applyProtection="1">
      <alignment horizontal="center" vertical="center" wrapText="1"/>
      <protection locked="0"/>
    </xf>
    <xf numFmtId="0" fontId="1" fillId="3" borderId="34" xfId="0" applyFont="1" applyFill="1" applyBorder="1" applyAlignment="1" applyProtection="1">
      <alignment horizontal="center" vertical="center" wrapText="1"/>
      <protection locked="0"/>
    </xf>
    <xf numFmtId="0" fontId="1" fillId="0" borderId="80" xfId="0" applyFont="1" applyBorder="1" applyAlignment="1" applyProtection="1">
      <alignment horizontal="center" vertical="center" wrapText="1"/>
      <protection locked="0"/>
    </xf>
    <xf numFmtId="0" fontId="1" fillId="0" borderId="34" xfId="0" applyFont="1" applyBorder="1" applyAlignment="1" applyProtection="1">
      <alignment horizontal="center" vertical="center" wrapText="1"/>
      <protection locked="0"/>
    </xf>
    <xf numFmtId="0" fontId="1" fillId="0" borderId="80" xfId="0" applyFont="1" applyBorder="1" applyAlignment="1" applyProtection="1">
      <alignment horizontal="center" vertical="center" wrapText="1"/>
    </xf>
    <xf numFmtId="0" fontId="1" fillId="0" borderId="34" xfId="0" applyFont="1" applyBorder="1" applyAlignment="1" applyProtection="1">
      <alignment horizontal="center" vertical="center" wrapText="1"/>
    </xf>
    <xf numFmtId="0" fontId="4" fillId="2" borderId="9" xfId="0" applyFont="1" applyFill="1" applyBorder="1" applyAlignment="1">
      <alignment horizontal="center" vertical="center" wrapText="1"/>
    </xf>
    <xf numFmtId="0" fontId="2" fillId="3" borderId="33" xfId="0" applyFont="1" applyFill="1" applyBorder="1" applyAlignment="1" applyProtection="1">
      <alignment horizontal="center" vertical="center" wrapText="1"/>
      <protection locked="0"/>
    </xf>
    <xf numFmtId="0" fontId="1" fillId="0" borderId="80"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14" fontId="1" fillId="0" borderId="80" xfId="0" applyNumberFormat="1" applyFont="1" applyBorder="1" applyAlignment="1" applyProtection="1">
      <alignment horizontal="center" vertical="center" wrapText="1"/>
      <protection locked="0"/>
    </xf>
    <xf numFmtId="14" fontId="1" fillId="0" borderId="34" xfId="0" applyNumberFormat="1" applyFont="1" applyBorder="1" applyAlignment="1" applyProtection="1">
      <alignment horizontal="center" vertical="center" wrapText="1"/>
      <protection locked="0"/>
    </xf>
    <xf numFmtId="14" fontId="1" fillId="0" borderId="80" xfId="0" applyNumberFormat="1" applyFont="1" applyBorder="1" applyAlignment="1" applyProtection="1">
      <alignment horizontal="center" vertical="center"/>
      <protection locked="0"/>
    </xf>
    <xf numFmtId="14" fontId="1" fillId="0" borderId="34" xfId="0" applyNumberFormat="1" applyFont="1" applyBorder="1" applyAlignment="1" applyProtection="1">
      <alignment horizontal="center" vertical="center"/>
      <protection locked="0"/>
    </xf>
    <xf numFmtId="0" fontId="1" fillId="0" borderId="80" xfId="0" applyFont="1" applyBorder="1" applyAlignment="1" applyProtection="1">
      <alignment horizontal="center" vertical="center" textRotation="90"/>
      <protection locked="0"/>
    </xf>
    <xf numFmtId="0" fontId="1" fillId="0" borderId="34" xfId="0" applyFont="1" applyBorder="1" applyAlignment="1" applyProtection="1">
      <alignment horizontal="center" vertical="center" textRotation="90"/>
      <protection locked="0"/>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80" xfId="0" applyNumberFormat="1" applyFont="1" applyBorder="1" applyAlignment="1" applyProtection="1">
      <alignment horizontal="center" vertical="center"/>
      <protection hidden="1"/>
    </xf>
    <xf numFmtId="9" fontId="1" fillId="0" borderId="34" xfId="0" applyNumberFormat="1" applyFont="1" applyBorder="1" applyAlignment="1" applyProtection="1">
      <alignment horizontal="center" vertical="center"/>
      <protection hidden="1"/>
    </xf>
    <xf numFmtId="0" fontId="4" fillId="0" borderId="80" xfId="0" applyFont="1" applyBorder="1" applyAlignment="1" applyProtection="1">
      <alignment horizontal="center" vertical="center" textRotation="90"/>
      <protection hidden="1"/>
    </xf>
    <xf numFmtId="0" fontId="4" fillId="0" borderId="34" xfId="0" applyFont="1" applyBorder="1" applyAlignment="1" applyProtection="1">
      <alignment horizontal="center" vertical="center" textRotation="90"/>
      <protection hidden="1"/>
    </xf>
    <xf numFmtId="0" fontId="1" fillId="0" borderId="89" xfId="0" applyFont="1" applyBorder="1" applyAlignment="1">
      <alignment horizontal="left" vertical="center" wrapText="1"/>
    </xf>
    <xf numFmtId="0" fontId="1" fillId="0" borderId="90" xfId="0" applyFont="1" applyBorder="1" applyAlignment="1">
      <alignment horizontal="left" vertical="center" wrapText="1"/>
    </xf>
    <xf numFmtId="0" fontId="1" fillId="0" borderId="91" xfId="0" applyFont="1" applyBorder="1" applyAlignment="1">
      <alignment horizontal="left" vertical="center" wrapText="1"/>
    </xf>
    <xf numFmtId="0" fontId="4" fillId="0" borderId="80" xfId="0" applyFont="1" applyFill="1" applyBorder="1" applyAlignment="1" applyProtection="1">
      <alignment horizontal="center" vertical="center" wrapText="1"/>
      <protection hidden="1"/>
    </xf>
    <xf numFmtId="0" fontId="4" fillId="0" borderId="34" xfId="0" applyFont="1" applyFill="1" applyBorder="1" applyAlignment="1" applyProtection="1">
      <alignment horizontal="center" vertical="center" wrapText="1"/>
      <protection hidden="1"/>
    </xf>
    <xf numFmtId="9" fontId="1" fillId="0" borderId="80" xfId="0" applyNumberFormat="1" applyFont="1" applyBorder="1" applyAlignment="1" applyProtection="1">
      <alignment horizontal="center" vertical="center" wrapText="1"/>
      <protection hidden="1"/>
    </xf>
    <xf numFmtId="9" fontId="1" fillId="0" borderId="34" xfId="0" applyNumberFormat="1" applyFont="1" applyBorder="1" applyAlignment="1" applyProtection="1">
      <alignment horizontal="center" vertical="center" wrapText="1"/>
      <protection hidden="1"/>
    </xf>
    <xf numFmtId="9" fontId="1" fillId="0" borderId="80" xfId="0" applyNumberFormat="1" applyFont="1" applyBorder="1" applyAlignment="1" applyProtection="1">
      <alignment horizontal="center" vertical="center" wrapText="1"/>
      <protection locked="0"/>
    </xf>
    <xf numFmtId="9" fontId="1" fillId="0" borderId="34" xfId="0" applyNumberFormat="1" applyFont="1" applyBorder="1" applyAlignment="1" applyProtection="1">
      <alignment horizontal="center" vertical="center" wrapText="1"/>
      <protection locked="0"/>
    </xf>
    <xf numFmtId="0" fontId="4" fillId="0" borderId="80" xfId="0" applyFont="1" applyBorder="1" applyAlignment="1" applyProtection="1">
      <alignment horizontal="center" vertical="center"/>
      <protection hidden="1"/>
    </xf>
    <xf numFmtId="0" fontId="4" fillId="0" borderId="34" xfId="0" applyFont="1" applyBorder="1" applyAlignment="1" applyProtection="1">
      <alignment horizontal="center" vertical="center"/>
      <protection hidden="1"/>
    </xf>
    <xf numFmtId="0" fontId="1" fillId="0" borderId="80" xfId="0" applyFont="1" applyBorder="1" applyAlignment="1" applyProtection="1">
      <alignment horizontal="center" vertical="center"/>
    </xf>
    <xf numFmtId="0" fontId="1" fillId="0" borderId="34" xfId="0" applyFont="1" applyBorder="1" applyAlignment="1" applyProtection="1">
      <alignment horizontal="center" vertical="center"/>
    </xf>
    <xf numFmtId="0" fontId="1" fillId="0" borderId="80" xfId="0" applyFont="1" applyBorder="1" applyAlignment="1" applyProtection="1">
      <alignment horizontal="center" vertical="center"/>
      <protection hidden="1"/>
    </xf>
    <xf numFmtId="0" fontId="1" fillId="0" borderId="34" xfId="0" applyFont="1" applyBorder="1" applyAlignment="1" applyProtection="1">
      <alignment horizontal="center" vertical="center"/>
      <protection hidden="1"/>
    </xf>
    <xf numFmtId="0" fontId="4" fillId="0" borderId="80" xfId="0" applyFont="1" applyFill="1" applyBorder="1" applyAlignment="1" applyProtection="1">
      <alignment horizontal="center" vertical="center" textRotation="90" wrapText="1"/>
      <protection hidden="1"/>
    </xf>
    <xf numFmtId="0" fontId="4" fillId="0" borderId="34" xfId="0" applyFont="1" applyFill="1" applyBorder="1" applyAlignment="1" applyProtection="1">
      <alignment horizontal="center" vertical="center" textRotation="90" wrapText="1"/>
      <protection hidden="1"/>
    </xf>
    <xf numFmtId="9" fontId="1" fillId="0" borderId="5" xfId="0" applyNumberFormat="1" applyFont="1" applyBorder="1" applyAlignment="1" applyProtection="1">
      <alignment horizontal="center" vertical="top" wrapText="1"/>
      <protection locked="0"/>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9" fillId="3" borderId="96" xfId="0" applyFont="1" applyFill="1" applyBorder="1" applyAlignment="1">
      <alignment horizontal="center" wrapText="1"/>
    </xf>
    <xf numFmtId="0" fontId="9" fillId="3" borderId="52" xfId="0" applyFont="1" applyFill="1" applyBorder="1" applyAlignment="1">
      <alignment horizontal="center" wrapText="1"/>
    </xf>
    <xf numFmtId="0" fontId="9" fillId="3" borderId="97" xfId="0" applyFont="1" applyFill="1" applyBorder="1" applyAlignment="1">
      <alignment horizontal="center" wrapText="1"/>
    </xf>
    <xf numFmtId="0" fontId="61" fillId="3" borderId="92" xfId="0" applyFont="1" applyFill="1" applyBorder="1" applyAlignment="1">
      <alignment horizontal="center" wrapText="1"/>
    </xf>
    <xf numFmtId="0" fontId="61" fillId="3" borderId="0" xfId="0" applyFont="1" applyFill="1" applyAlignment="1">
      <alignment horizontal="center" wrapText="1"/>
    </xf>
    <xf numFmtId="0" fontId="61" fillId="3" borderId="93" xfId="0" applyFont="1" applyFill="1" applyBorder="1" applyAlignment="1">
      <alignment horizontal="center" wrapText="1"/>
    </xf>
    <xf numFmtId="0" fontId="61" fillId="3" borderId="94" xfId="0" applyFont="1" applyFill="1" applyBorder="1" applyAlignment="1">
      <alignment horizontal="center" wrapText="1"/>
    </xf>
    <xf numFmtId="0" fontId="61" fillId="3" borderId="69" xfId="0" applyFont="1" applyFill="1" applyBorder="1" applyAlignment="1">
      <alignment horizontal="center" wrapText="1"/>
    </xf>
    <xf numFmtId="0" fontId="61" fillId="3" borderId="95" xfId="0" applyFont="1" applyFill="1" applyBorder="1" applyAlignment="1">
      <alignment horizontal="center" wrapText="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5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31</xdr:col>
      <xdr:colOff>570074</xdr:colOff>
      <xdr:row>2</xdr:row>
      <xdr:rowOff>149297</xdr:rowOff>
    </xdr:from>
    <xdr:to>
      <xdr:col>35</xdr:col>
      <xdr:colOff>18400</xdr:colOff>
      <xdr:row>5</xdr:row>
      <xdr:rowOff>241480</xdr:rowOff>
    </xdr:to>
    <xdr:pic>
      <xdr:nvPicPr>
        <xdr:cNvPr id="2" name="Imagen 1">
          <a:extLst>
            <a:ext uri="{FF2B5EF4-FFF2-40B4-BE49-F238E27FC236}">
              <a16:creationId xmlns:a16="http://schemas.microsoft.com/office/drawing/2014/main" id="{3A9FE105-B79C-43E8-9FFC-2098925006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555884" y="672501"/>
          <a:ext cx="4157164" cy="1178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HANNIER\Desktop\MAPA%20DE%20RIESGOS%20PROCESO%20GESTI&#211;N%20TALENTO%20HUMANO%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5"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17" zoomScale="110" zoomScaleNormal="110" workbookViewId="0">
      <selection activeCell="E19" sqref="E19:F19"/>
    </sheetView>
  </sheetViews>
  <sheetFormatPr baseColWidth="10" defaultRowHeight="15" x14ac:dyDescent="0.25"/>
  <cols>
    <col min="1" max="1" width="2.85546875" style="82" customWidth="1"/>
    <col min="2" max="3" width="24.7109375" style="82" customWidth="1"/>
    <col min="4" max="4" width="16" style="82" customWidth="1"/>
    <col min="5" max="5" width="24.7109375" style="82" customWidth="1"/>
    <col min="6" max="6" width="27.7109375" style="82" customWidth="1"/>
    <col min="7" max="8" width="24.7109375" style="82" customWidth="1"/>
    <col min="9" max="16384" width="11.42578125" style="82"/>
  </cols>
  <sheetData>
    <row r="1" spans="2:8" ht="15.75" thickBot="1" x14ac:dyDescent="0.3"/>
    <row r="2" spans="2:8" ht="18" x14ac:dyDescent="0.25">
      <c r="B2" s="282" t="s">
        <v>166</v>
      </c>
      <c r="C2" s="283"/>
      <c r="D2" s="283"/>
      <c r="E2" s="283"/>
      <c r="F2" s="283"/>
      <c r="G2" s="283"/>
      <c r="H2" s="284"/>
    </row>
    <row r="3" spans="2:8" x14ac:dyDescent="0.25">
      <c r="B3" s="83"/>
      <c r="C3" s="84"/>
      <c r="D3" s="84"/>
      <c r="E3" s="84"/>
      <c r="F3" s="84"/>
      <c r="G3" s="84"/>
      <c r="H3" s="85"/>
    </row>
    <row r="4" spans="2:8" ht="63" customHeight="1" x14ac:dyDescent="0.25">
      <c r="B4" s="285" t="s">
        <v>209</v>
      </c>
      <c r="C4" s="286"/>
      <c r="D4" s="286"/>
      <c r="E4" s="286"/>
      <c r="F4" s="286"/>
      <c r="G4" s="286"/>
      <c r="H4" s="287"/>
    </row>
    <row r="5" spans="2:8" ht="63" customHeight="1" x14ac:dyDescent="0.25">
      <c r="B5" s="288"/>
      <c r="C5" s="289"/>
      <c r="D5" s="289"/>
      <c r="E5" s="289"/>
      <c r="F5" s="289"/>
      <c r="G5" s="289"/>
      <c r="H5" s="290"/>
    </row>
    <row r="6" spans="2:8" ht="16.5" x14ac:dyDescent="0.25">
      <c r="B6" s="291" t="s">
        <v>164</v>
      </c>
      <c r="C6" s="292"/>
      <c r="D6" s="292"/>
      <c r="E6" s="292"/>
      <c r="F6" s="292"/>
      <c r="G6" s="292"/>
      <c r="H6" s="293"/>
    </row>
    <row r="7" spans="2:8" ht="95.25" customHeight="1" x14ac:dyDescent="0.25">
      <c r="B7" s="301" t="s">
        <v>169</v>
      </c>
      <c r="C7" s="302"/>
      <c r="D7" s="302"/>
      <c r="E7" s="302"/>
      <c r="F7" s="302"/>
      <c r="G7" s="302"/>
      <c r="H7" s="303"/>
    </row>
    <row r="8" spans="2:8" ht="16.5" x14ac:dyDescent="0.25">
      <c r="B8" s="120"/>
      <c r="C8" s="121"/>
      <c r="D8" s="121"/>
      <c r="E8" s="121"/>
      <c r="F8" s="121"/>
      <c r="G8" s="121"/>
      <c r="H8" s="122"/>
    </row>
    <row r="9" spans="2:8" ht="16.5" customHeight="1" x14ac:dyDescent="0.25">
      <c r="B9" s="294" t="s">
        <v>202</v>
      </c>
      <c r="C9" s="295"/>
      <c r="D9" s="295"/>
      <c r="E9" s="295"/>
      <c r="F9" s="295"/>
      <c r="G9" s="295"/>
      <c r="H9" s="296"/>
    </row>
    <row r="10" spans="2:8" ht="44.25" customHeight="1" x14ac:dyDescent="0.25">
      <c r="B10" s="294"/>
      <c r="C10" s="295"/>
      <c r="D10" s="295"/>
      <c r="E10" s="295"/>
      <c r="F10" s="295"/>
      <c r="G10" s="295"/>
      <c r="H10" s="296"/>
    </row>
    <row r="11" spans="2:8" ht="15.75" thickBot="1" x14ac:dyDescent="0.3">
      <c r="B11" s="108"/>
      <c r="C11" s="111"/>
      <c r="D11" s="116"/>
      <c r="E11" s="117"/>
      <c r="F11" s="117"/>
      <c r="G11" s="118"/>
      <c r="H11" s="119"/>
    </row>
    <row r="12" spans="2:8" ht="15.75" thickTop="1" x14ac:dyDescent="0.25">
      <c r="B12" s="108"/>
      <c r="C12" s="297" t="s">
        <v>165</v>
      </c>
      <c r="D12" s="298"/>
      <c r="E12" s="299" t="s">
        <v>203</v>
      </c>
      <c r="F12" s="300"/>
      <c r="G12" s="111"/>
      <c r="H12" s="112"/>
    </row>
    <row r="13" spans="2:8" ht="35.25" customHeight="1" x14ac:dyDescent="0.25">
      <c r="B13" s="108"/>
      <c r="C13" s="304" t="s">
        <v>196</v>
      </c>
      <c r="D13" s="305"/>
      <c r="E13" s="306" t="s">
        <v>201</v>
      </c>
      <c r="F13" s="307"/>
      <c r="G13" s="111"/>
      <c r="H13" s="112"/>
    </row>
    <row r="14" spans="2:8" ht="17.25" customHeight="1" x14ac:dyDescent="0.25">
      <c r="B14" s="108"/>
      <c r="C14" s="304" t="s">
        <v>197</v>
      </c>
      <c r="D14" s="305"/>
      <c r="E14" s="306" t="s">
        <v>199</v>
      </c>
      <c r="F14" s="307"/>
      <c r="G14" s="111"/>
      <c r="H14" s="112"/>
    </row>
    <row r="15" spans="2:8" ht="19.5" customHeight="1" x14ac:dyDescent="0.25">
      <c r="B15" s="108"/>
      <c r="C15" s="304" t="s">
        <v>198</v>
      </c>
      <c r="D15" s="305"/>
      <c r="E15" s="306" t="s">
        <v>200</v>
      </c>
      <c r="F15" s="307"/>
      <c r="G15" s="111"/>
      <c r="H15" s="112"/>
    </row>
    <row r="16" spans="2:8" ht="69.75" customHeight="1" x14ac:dyDescent="0.25">
      <c r="B16" s="108"/>
      <c r="C16" s="304" t="s">
        <v>167</v>
      </c>
      <c r="D16" s="305"/>
      <c r="E16" s="306" t="s">
        <v>168</v>
      </c>
      <c r="F16" s="307"/>
      <c r="G16" s="111"/>
      <c r="H16" s="112"/>
    </row>
    <row r="17" spans="2:8" ht="34.5" customHeight="1" x14ac:dyDescent="0.25">
      <c r="B17" s="108"/>
      <c r="C17" s="308" t="s">
        <v>2</v>
      </c>
      <c r="D17" s="309"/>
      <c r="E17" s="310" t="s">
        <v>210</v>
      </c>
      <c r="F17" s="311"/>
      <c r="G17" s="111"/>
      <c r="H17" s="112"/>
    </row>
    <row r="18" spans="2:8" ht="27.75" customHeight="1" x14ac:dyDescent="0.25">
      <c r="B18" s="108"/>
      <c r="C18" s="308" t="s">
        <v>3</v>
      </c>
      <c r="D18" s="309"/>
      <c r="E18" s="310" t="s">
        <v>211</v>
      </c>
      <c r="F18" s="311"/>
      <c r="G18" s="111"/>
      <c r="H18" s="112"/>
    </row>
    <row r="19" spans="2:8" ht="28.5" customHeight="1" x14ac:dyDescent="0.25">
      <c r="B19" s="108"/>
      <c r="C19" s="308" t="s">
        <v>42</v>
      </c>
      <c r="D19" s="309"/>
      <c r="E19" s="310" t="s">
        <v>212</v>
      </c>
      <c r="F19" s="311"/>
      <c r="G19" s="111"/>
      <c r="H19" s="112"/>
    </row>
    <row r="20" spans="2:8" ht="72.75" customHeight="1" x14ac:dyDescent="0.25">
      <c r="B20" s="108"/>
      <c r="C20" s="308" t="s">
        <v>1</v>
      </c>
      <c r="D20" s="309"/>
      <c r="E20" s="310" t="s">
        <v>213</v>
      </c>
      <c r="F20" s="311"/>
      <c r="G20" s="111"/>
      <c r="H20" s="112"/>
    </row>
    <row r="21" spans="2:8" ht="64.5" customHeight="1" x14ac:dyDescent="0.25">
      <c r="B21" s="108"/>
      <c r="C21" s="308" t="s">
        <v>50</v>
      </c>
      <c r="D21" s="309"/>
      <c r="E21" s="310" t="s">
        <v>171</v>
      </c>
      <c r="F21" s="311"/>
      <c r="G21" s="111"/>
      <c r="H21" s="112"/>
    </row>
    <row r="22" spans="2:8" ht="71.25" customHeight="1" x14ac:dyDescent="0.25">
      <c r="B22" s="108"/>
      <c r="C22" s="308" t="s">
        <v>170</v>
      </c>
      <c r="D22" s="309"/>
      <c r="E22" s="310" t="s">
        <v>172</v>
      </c>
      <c r="F22" s="311"/>
      <c r="G22" s="111"/>
      <c r="H22" s="112"/>
    </row>
    <row r="23" spans="2:8" ht="55.5" customHeight="1" x14ac:dyDescent="0.25">
      <c r="B23" s="108"/>
      <c r="C23" s="315" t="s">
        <v>173</v>
      </c>
      <c r="D23" s="316"/>
      <c r="E23" s="310" t="s">
        <v>174</v>
      </c>
      <c r="F23" s="311"/>
      <c r="G23" s="111"/>
      <c r="H23" s="112"/>
    </row>
    <row r="24" spans="2:8" ht="42" customHeight="1" x14ac:dyDescent="0.25">
      <c r="B24" s="108"/>
      <c r="C24" s="315" t="s">
        <v>48</v>
      </c>
      <c r="D24" s="316"/>
      <c r="E24" s="310" t="s">
        <v>175</v>
      </c>
      <c r="F24" s="311"/>
      <c r="G24" s="111"/>
      <c r="H24" s="112"/>
    </row>
    <row r="25" spans="2:8" ht="59.25" customHeight="1" x14ac:dyDescent="0.25">
      <c r="B25" s="108"/>
      <c r="C25" s="315" t="s">
        <v>163</v>
      </c>
      <c r="D25" s="316"/>
      <c r="E25" s="310" t="s">
        <v>176</v>
      </c>
      <c r="F25" s="311"/>
      <c r="G25" s="111"/>
      <c r="H25" s="112"/>
    </row>
    <row r="26" spans="2:8" ht="23.25" customHeight="1" x14ac:dyDescent="0.25">
      <c r="B26" s="108"/>
      <c r="C26" s="315" t="s">
        <v>12</v>
      </c>
      <c r="D26" s="316"/>
      <c r="E26" s="310" t="s">
        <v>177</v>
      </c>
      <c r="F26" s="311"/>
      <c r="G26" s="111"/>
      <c r="H26" s="112"/>
    </row>
    <row r="27" spans="2:8" ht="30.75" customHeight="1" x14ac:dyDescent="0.25">
      <c r="B27" s="108"/>
      <c r="C27" s="315" t="s">
        <v>181</v>
      </c>
      <c r="D27" s="316"/>
      <c r="E27" s="310" t="s">
        <v>178</v>
      </c>
      <c r="F27" s="311"/>
      <c r="G27" s="111"/>
      <c r="H27" s="112"/>
    </row>
    <row r="28" spans="2:8" ht="35.25" customHeight="1" x14ac:dyDescent="0.25">
      <c r="B28" s="108"/>
      <c r="C28" s="315" t="s">
        <v>182</v>
      </c>
      <c r="D28" s="316"/>
      <c r="E28" s="310" t="s">
        <v>179</v>
      </c>
      <c r="F28" s="311"/>
      <c r="G28" s="111"/>
      <c r="H28" s="112"/>
    </row>
    <row r="29" spans="2:8" ht="33" customHeight="1" x14ac:dyDescent="0.25">
      <c r="B29" s="108"/>
      <c r="C29" s="315" t="s">
        <v>182</v>
      </c>
      <c r="D29" s="316"/>
      <c r="E29" s="310" t="s">
        <v>179</v>
      </c>
      <c r="F29" s="311"/>
      <c r="G29" s="111"/>
      <c r="H29" s="112"/>
    </row>
    <row r="30" spans="2:8" ht="30" customHeight="1" x14ac:dyDescent="0.25">
      <c r="B30" s="108"/>
      <c r="C30" s="315" t="s">
        <v>183</v>
      </c>
      <c r="D30" s="316"/>
      <c r="E30" s="310" t="s">
        <v>180</v>
      </c>
      <c r="F30" s="311"/>
      <c r="G30" s="111"/>
      <c r="H30" s="112"/>
    </row>
    <row r="31" spans="2:8" ht="35.25" customHeight="1" x14ac:dyDescent="0.25">
      <c r="B31" s="108"/>
      <c r="C31" s="315" t="s">
        <v>184</v>
      </c>
      <c r="D31" s="316"/>
      <c r="E31" s="310" t="s">
        <v>185</v>
      </c>
      <c r="F31" s="311"/>
      <c r="G31" s="111"/>
      <c r="H31" s="112"/>
    </row>
    <row r="32" spans="2:8" ht="31.5" customHeight="1" x14ac:dyDescent="0.25">
      <c r="B32" s="108"/>
      <c r="C32" s="315" t="s">
        <v>186</v>
      </c>
      <c r="D32" s="316"/>
      <c r="E32" s="310" t="s">
        <v>187</v>
      </c>
      <c r="F32" s="311"/>
      <c r="G32" s="111"/>
      <c r="H32" s="112"/>
    </row>
    <row r="33" spans="2:8" ht="35.25" customHeight="1" x14ac:dyDescent="0.25">
      <c r="B33" s="108"/>
      <c r="C33" s="315" t="s">
        <v>188</v>
      </c>
      <c r="D33" s="316"/>
      <c r="E33" s="310" t="s">
        <v>189</v>
      </c>
      <c r="F33" s="311"/>
      <c r="G33" s="111"/>
      <c r="H33" s="112"/>
    </row>
    <row r="34" spans="2:8" ht="59.25" customHeight="1" x14ac:dyDescent="0.25">
      <c r="B34" s="108"/>
      <c r="C34" s="315" t="s">
        <v>190</v>
      </c>
      <c r="D34" s="316"/>
      <c r="E34" s="310" t="s">
        <v>191</v>
      </c>
      <c r="F34" s="311"/>
      <c r="G34" s="111"/>
      <c r="H34" s="112"/>
    </row>
    <row r="35" spans="2:8" ht="29.25" customHeight="1" x14ac:dyDescent="0.25">
      <c r="B35" s="108"/>
      <c r="C35" s="315" t="s">
        <v>29</v>
      </c>
      <c r="D35" s="316"/>
      <c r="E35" s="310" t="s">
        <v>192</v>
      </c>
      <c r="F35" s="311"/>
      <c r="G35" s="111"/>
      <c r="H35" s="112"/>
    </row>
    <row r="36" spans="2:8" ht="82.5" customHeight="1" x14ac:dyDescent="0.25">
      <c r="B36" s="108"/>
      <c r="C36" s="315" t="s">
        <v>194</v>
      </c>
      <c r="D36" s="316"/>
      <c r="E36" s="310" t="s">
        <v>193</v>
      </c>
      <c r="F36" s="311"/>
      <c r="G36" s="111"/>
      <c r="H36" s="112"/>
    </row>
    <row r="37" spans="2:8" ht="46.5" customHeight="1" x14ac:dyDescent="0.25">
      <c r="B37" s="108"/>
      <c r="C37" s="315" t="s">
        <v>39</v>
      </c>
      <c r="D37" s="316"/>
      <c r="E37" s="310" t="s">
        <v>195</v>
      </c>
      <c r="F37" s="311"/>
      <c r="G37" s="111"/>
      <c r="H37" s="112"/>
    </row>
    <row r="38" spans="2:8" ht="6.75" customHeight="1" thickBot="1" x14ac:dyDescent="0.3">
      <c r="B38" s="108"/>
      <c r="C38" s="317"/>
      <c r="D38" s="318"/>
      <c r="E38" s="319"/>
      <c r="F38" s="320"/>
      <c r="G38" s="111"/>
      <c r="H38" s="112"/>
    </row>
    <row r="39" spans="2:8" ht="15.75" thickTop="1" x14ac:dyDescent="0.25">
      <c r="B39" s="108"/>
      <c r="C39" s="109"/>
      <c r="D39" s="109"/>
      <c r="E39" s="110"/>
      <c r="F39" s="110"/>
      <c r="G39" s="111"/>
      <c r="H39" s="112"/>
    </row>
    <row r="40" spans="2:8" ht="21" customHeight="1" x14ac:dyDescent="0.25">
      <c r="B40" s="312" t="s">
        <v>204</v>
      </c>
      <c r="C40" s="313"/>
      <c r="D40" s="313"/>
      <c r="E40" s="313"/>
      <c r="F40" s="313"/>
      <c r="G40" s="313"/>
      <c r="H40" s="314"/>
    </row>
    <row r="41" spans="2:8" ht="20.25" customHeight="1" x14ac:dyDescent="0.25">
      <c r="B41" s="312" t="s">
        <v>205</v>
      </c>
      <c r="C41" s="313"/>
      <c r="D41" s="313"/>
      <c r="E41" s="313"/>
      <c r="F41" s="313"/>
      <c r="G41" s="313"/>
      <c r="H41" s="314"/>
    </row>
    <row r="42" spans="2:8" ht="20.25" customHeight="1" x14ac:dyDescent="0.25">
      <c r="B42" s="312" t="s">
        <v>206</v>
      </c>
      <c r="C42" s="313"/>
      <c r="D42" s="313"/>
      <c r="E42" s="313"/>
      <c r="F42" s="313"/>
      <c r="G42" s="313"/>
      <c r="H42" s="314"/>
    </row>
    <row r="43" spans="2:8" ht="20.25" customHeight="1" x14ac:dyDescent="0.25">
      <c r="B43" s="312" t="s">
        <v>207</v>
      </c>
      <c r="C43" s="313"/>
      <c r="D43" s="313"/>
      <c r="E43" s="313"/>
      <c r="F43" s="313"/>
      <c r="G43" s="313"/>
      <c r="H43" s="314"/>
    </row>
    <row r="44" spans="2:8" x14ac:dyDescent="0.25">
      <c r="B44" s="312" t="s">
        <v>208</v>
      </c>
      <c r="C44" s="313"/>
      <c r="D44" s="313"/>
      <c r="E44" s="313"/>
      <c r="F44" s="313"/>
      <c r="G44" s="313"/>
      <c r="H44" s="314"/>
    </row>
    <row r="45" spans="2:8" ht="15.75" thickBot="1" x14ac:dyDescent="0.3">
      <c r="B45" s="113"/>
      <c r="C45" s="114"/>
      <c r="D45" s="114"/>
      <c r="E45" s="114"/>
      <c r="F45" s="114"/>
      <c r="G45" s="114"/>
      <c r="H45" s="115"/>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77"/>
  <sheetViews>
    <sheetView tabSelected="1" topLeftCell="L1" zoomScale="46" zoomScaleNormal="46" workbookViewId="0">
      <selection activeCell="AJ5" sqref="AJ5"/>
    </sheetView>
  </sheetViews>
  <sheetFormatPr baseColWidth="10" defaultRowHeight="16.5" outlineLevelRow="1" x14ac:dyDescent="0.3"/>
  <cols>
    <col min="1" max="1" width="4" style="2" bestFit="1" customWidth="1"/>
    <col min="2" max="2" width="15.7109375" style="2" customWidth="1"/>
    <col min="3" max="3" width="20.85546875" style="2" customWidth="1"/>
    <col min="4" max="4" width="20.57031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5.42578125" style="1" customWidth="1"/>
    <col min="32" max="32" width="18.85546875" style="1" customWidth="1"/>
    <col min="33" max="33" width="16.85546875" style="1" customWidth="1"/>
    <col min="34" max="34" width="16.28515625" style="1" customWidth="1"/>
    <col min="35" max="35" width="18.5703125" style="1" customWidth="1"/>
    <col min="36" max="36" width="21" style="1" customWidth="1"/>
    <col min="37" max="16384" width="11.42578125" style="1"/>
  </cols>
  <sheetData>
    <row r="1" spans="1:68" ht="16.5" customHeight="1" x14ac:dyDescent="0.3">
      <c r="A1" s="380" t="s">
        <v>144</v>
      </c>
      <c r="B1" s="381"/>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2"/>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row>
    <row r="2" spans="1:68" ht="24" customHeight="1" x14ac:dyDescent="0.3">
      <c r="A2" s="383"/>
      <c r="B2" s="384"/>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5"/>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row>
    <row r="3" spans="1:68" ht="23.25" x14ac:dyDescent="0.35">
      <c r="A3" s="26"/>
      <c r="B3" s="27"/>
      <c r="C3" s="26"/>
      <c r="D3" s="26"/>
      <c r="E3" s="7"/>
      <c r="F3" s="25"/>
      <c r="G3" s="7"/>
      <c r="H3" s="7"/>
      <c r="I3" s="7"/>
      <c r="J3" s="7"/>
      <c r="K3" s="7"/>
      <c r="L3" s="7"/>
      <c r="M3" s="7"/>
      <c r="N3" s="7"/>
      <c r="O3" s="7"/>
      <c r="P3" s="7"/>
      <c r="Q3" s="7"/>
      <c r="R3" s="568" t="s">
        <v>261</v>
      </c>
      <c r="S3" s="569"/>
      <c r="T3" s="569"/>
      <c r="U3" s="569"/>
      <c r="V3" s="569"/>
      <c r="W3" s="569"/>
      <c r="X3" s="569"/>
      <c r="Y3" s="569"/>
      <c r="Z3" s="569"/>
      <c r="AA3" s="569"/>
      <c r="AB3" s="569"/>
      <c r="AC3" s="569"/>
      <c r="AD3" s="569"/>
      <c r="AE3" s="570"/>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row>
    <row r="4" spans="1:68" ht="26.25" customHeight="1" x14ac:dyDescent="0.35">
      <c r="A4" s="321" t="s">
        <v>43</v>
      </c>
      <c r="B4" s="322"/>
      <c r="C4" s="336" t="s">
        <v>226</v>
      </c>
      <c r="D4" s="337"/>
      <c r="E4" s="337"/>
      <c r="F4" s="337"/>
      <c r="G4" s="337"/>
      <c r="H4" s="337"/>
      <c r="I4" s="337"/>
      <c r="J4" s="337"/>
      <c r="K4" s="337"/>
      <c r="L4" s="337"/>
      <c r="M4" s="337"/>
      <c r="N4" s="338"/>
      <c r="O4" s="339"/>
      <c r="P4" s="339"/>
      <c r="Q4" s="339"/>
      <c r="R4" s="571" t="s">
        <v>264</v>
      </c>
      <c r="S4" s="572"/>
      <c r="T4" s="572"/>
      <c r="U4" s="572"/>
      <c r="V4" s="572"/>
      <c r="W4" s="572"/>
      <c r="X4" s="572"/>
      <c r="Y4" s="572"/>
      <c r="Z4" s="572"/>
      <c r="AA4" s="572"/>
      <c r="AB4" s="572"/>
      <c r="AC4" s="572"/>
      <c r="AD4" s="572"/>
      <c r="AE4" s="573"/>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row>
    <row r="5" spans="1:68" ht="42.75" customHeight="1" x14ac:dyDescent="0.35">
      <c r="A5" s="321" t="s">
        <v>130</v>
      </c>
      <c r="B5" s="322"/>
      <c r="C5" s="332" t="s">
        <v>225</v>
      </c>
      <c r="D5" s="333"/>
      <c r="E5" s="333"/>
      <c r="F5" s="333"/>
      <c r="G5" s="333"/>
      <c r="H5" s="333"/>
      <c r="I5" s="333"/>
      <c r="J5" s="333"/>
      <c r="K5" s="333"/>
      <c r="L5" s="333"/>
      <c r="M5" s="333"/>
      <c r="N5" s="334"/>
      <c r="O5" s="7"/>
      <c r="P5" s="7"/>
      <c r="Q5" s="7"/>
      <c r="R5" s="571" t="s">
        <v>262</v>
      </c>
      <c r="S5" s="572"/>
      <c r="T5" s="572"/>
      <c r="U5" s="572"/>
      <c r="V5" s="572"/>
      <c r="W5" s="572"/>
      <c r="X5" s="572"/>
      <c r="Y5" s="572"/>
      <c r="Z5" s="572"/>
      <c r="AA5" s="572"/>
      <c r="AB5" s="572"/>
      <c r="AC5" s="572"/>
      <c r="AD5" s="572"/>
      <c r="AE5" s="573"/>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row>
    <row r="6" spans="1:68" ht="49.5" customHeight="1" x14ac:dyDescent="0.35">
      <c r="A6" s="321" t="s">
        <v>44</v>
      </c>
      <c r="B6" s="322"/>
      <c r="C6" s="332" t="s">
        <v>252</v>
      </c>
      <c r="D6" s="333"/>
      <c r="E6" s="333"/>
      <c r="F6" s="333"/>
      <c r="G6" s="333"/>
      <c r="H6" s="333"/>
      <c r="I6" s="333"/>
      <c r="J6" s="333"/>
      <c r="K6" s="333"/>
      <c r="L6" s="333"/>
      <c r="M6" s="333"/>
      <c r="N6" s="334"/>
      <c r="O6" s="7"/>
      <c r="P6" s="7"/>
      <c r="Q6" s="7"/>
      <c r="R6" s="574" t="s">
        <v>263</v>
      </c>
      <c r="S6" s="575"/>
      <c r="T6" s="575"/>
      <c r="U6" s="575"/>
      <c r="V6" s="575"/>
      <c r="W6" s="575"/>
      <c r="X6" s="575"/>
      <c r="Y6" s="575"/>
      <c r="Z6" s="575"/>
      <c r="AA6" s="575"/>
      <c r="AB6" s="575"/>
      <c r="AC6" s="575"/>
      <c r="AD6" s="575"/>
      <c r="AE6" s="576"/>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row>
    <row r="7" spans="1:68" x14ac:dyDescent="0.3">
      <c r="A7" s="386" t="s">
        <v>139</v>
      </c>
      <c r="B7" s="387"/>
      <c r="C7" s="387"/>
      <c r="D7" s="387"/>
      <c r="E7" s="387"/>
      <c r="F7" s="387"/>
      <c r="G7" s="388"/>
      <c r="H7" s="386" t="s">
        <v>140</v>
      </c>
      <c r="I7" s="387"/>
      <c r="J7" s="387"/>
      <c r="K7" s="387"/>
      <c r="L7" s="387"/>
      <c r="M7" s="387"/>
      <c r="N7" s="388"/>
      <c r="O7" s="386" t="s">
        <v>141</v>
      </c>
      <c r="P7" s="387"/>
      <c r="Q7" s="387"/>
      <c r="R7" s="387"/>
      <c r="S7" s="387"/>
      <c r="T7" s="387"/>
      <c r="U7" s="387"/>
      <c r="V7" s="387"/>
      <c r="W7" s="388"/>
      <c r="X7" s="386" t="s">
        <v>142</v>
      </c>
      <c r="Y7" s="387"/>
      <c r="Z7" s="387"/>
      <c r="AA7" s="387"/>
      <c r="AB7" s="387"/>
      <c r="AC7" s="387"/>
      <c r="AD7" s="388"/>
      <c r="AE7" s="386" t="s">
        <v>34</v>
      </c>
      <c r="AF7" s="387"/>
      <c r="AG7" s="387"/>
      <c r="AH7" s="387"/>
      <c r="AI7" s="387"/>
      <c r="AJ7" s="388"/>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row>
    <row r="8" spans="1:68" ht="16.5" customHeight="1" x14ac:dyDescent="0.3">
      <c r="A8" s="323" t="s">
        <v>0</v>
      </c>
      <c r="B8" s="328" t="s">
        <v>2</v>
      </c>
      <c r="C8" s="326" t="s">
        <v>3</v>
      </c>
      <c r="D8" s="326" t="s">
        <v>42</v>
      </c>
      <c r="E8" s="327" t="s">
        <v>1</v>
      </c>
      <c r="F8" s="325" t="s">
        <v>50</v>
      </c>
      <c r="G8" s="326" t="s">
        <v>135</v>
      </c>
      <c r="H8" s="340" t="s">
        <v>33</v>
      </c>
      <c r="I8" s="341" t="s">
        <v>5</v>
      </c>
      <c r="J8" s="325" t="s">
        <v>87</v>
      </c>
      <c r="K8" s="325" t="s">
        <v>92</v>
      </c>
      <c r="L8" s="354" t="s">
        <v>45</v>
      </c>
      <c r="M8" s="341" t="s">
        <v>5</v>
      </c>
      <c r="N8" s="326" t="s">
        <v>48</v>
      </c>
      <c r="O8" s="330" t="s">
        <v>11</v>
      </c>
      <c r="P8" s="329" t="s">
        <v>163</v>
      </c>
      <c r="Q8" s="325" t="s">
        <v>12</v>
      </c>
      <c r="R8" s="329" t="s">
        <v>8</v>
      </c>
      <c r="S8" s="329"/>
      <c r="T8" s="329"/>
      <c r="U8" s="329"/>
      <c r="V8" s="329"/>
      <c r="W8" s="329"/>
      <c r="X8" s="335" t="s">
        <v>138</v>
      </c>
      <c r="Y8" s="335" t="s">
        <v>46</v>
      </c>
      <c r="Z8" s="335" t="s">
        <v>5</v>
      </c>
      <c r="AA8" s="335" t="s">
        <v>47</v>
      </c>
      <c r="AB8" s="335" t="s">
        <v>5</v>
      </c>
      <c r="AC8" s="335" t="s">
        <v>49</v>
      </c>
      <c r="AD8" s="330" t="s">
        <v>29</v>
      </c>
      <c r="AE8" s="329" t="s">
        <v>34</v>
      </c>
      <c r="AF8" s="329" t="s">
        <v>35</v>
      </c>
      <c r="AG8" s="329" t="s">
        <v>36</v>
      </c>
      <c r="AH8" s="329" t="s">
        <v>38</v>
      </c>
      <c r="AI8" s="329" t="s">
        <v>37</v>
      </c>
      <c r="AJ8" s="329" t="s">
        <v>39</v>
      </c>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row>
    <row r="9" spans="1:68" s="4" customFormat="1" ht="94.5" customHeight="1" x14ac:dyDescent="0.25">
      <c r="A9" s="324"/>
      <c r="B9" s="328"/>
      <c r="C9" s="329"/>
      <c r="D9" s="329"/>
      <c r="E9" s="328"/>
      <c r="F9" s="326"/>
      <c r="G9" s="329"/>
      <c r="H9" s="326"/>
      <c r="I9" s="342"/>
      <c r="J9" s="326"/>
      <c r="K9" s="326"/>
      <c r="L9" s="342"/>
      <c r="M9" s="342"/>
      <c r="N9" s="329"/>
      <c r="O9" s="331"/>
      <c r="P9" s="329"/>
      <c r="Q9" s="326"/>
      <c r="R9" s="6" t="s">
        <v>13</v>
      </c>
      <c r="S9" s="6" t="s">
        <v>17</v>
      </c>
      <c r="T9" s="6" t="s">
        <v>28</v>
      </c>
      <c r="U9" s="6" t="s">
        <v>18</v>
      </c>
      <c r="V9" s="6" t="s">
        <v>21</v>
      </c>
      <c r="W9" s="6" t="s">
        <v>24</v>
      </c>
      <c r="X9" s="335"/>
      <c r="Y9" s="335"/>
      <c r="Z9" s="335"/>
      <c r="AA9" s="335"/>
      <c r="AB9" s="335"/>
      <c r="AC9" s="335"/>
      <c r="AD9" s="331"/>
      <c r="AE9" s="329"/>
      <c r="AF9" s="329"/>
      <c r="AG9" s="329"/>
      <c r="AH9" s="329"/>
      <c r="AI9" s="329"/>
      <c r="AJ9" s="329"/>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row>
    <row r="10" spans="1:68" s="3" customFormat="1" ht="289.5" customHeight="1" x14ac:dyDescent="0.25">
      <c r="A10" s="155">
        <v>26</v>
      </c>
      <c r="B10" s="213" t="s">
        <v>132</v>
      </c>
      <c r="C10" s="176" t="s">
        <v>214</v>
      </c>
      <c r="D10" s="176" t="s">
        <v>227</v>
      </c>
      <c r="E10" s="177" t="s">
        <v>253</v>
      </c>
      <c r="F10" s="213" t="s">
        <v>123</v>
      </c>
      <c r="G10" s="188">
        <v>16</v>
      </c>
      <c r="H10" s="229" t="str">
        <f>IF(G10&lt;=0,"",IF(G10&lt;=2,"Muy Baja",IF(G10&lt;=24,"Baja",IF(G10&lt;=500,"Media",IF(G10&lt;=5000,"Alta","Muy Alta")))))</f>
        <v>Baja</v>
      </c>
      <c r="I10" s="230">
        <f>IF(H10="","",IF(H10="Muy Baja",0.2,IF(H10="Baja",0.4,IF(H10="Media",0.6,IF(H10="Alta",0.8,IF(H10="Muy Alta",1,))))))</f>
        <v>0.4</v>
      </c>
      <c r="J10" s="231" t="s">
        <v>150</v>
      </c>
      <c r="K10" s="230" t="str">
        <f>IF(NOT(ISERROR(MATCH(J10,'Tabla Impacto'!$B$221:$B$223,0))),'Tabla Impacto'!$F$223&amp;"Por favor no seleccionar los criterios de impacto(Afectación Económica o presupuestal y Pérdida Reputacional)",J10)</f>
        <v xml:space="preserve">     Entre 10 y 50 SMLMV </v>
      </c>
      <c r="L10" s="229" t="str">
        <f>IF(OR(K10='Tabla Impacto'!$C$11,K10='Tabla Impacto'!$D$11),"Leve",IF(OR(K10='Tabla Impacto'!$C$12,K10='Tabla Impacto'!$D$12),"Menor",IF(OR(K10='Tabla Impacto'!$C$13,K10='Tabla Impacto'!$D$13),"Moderado",IF(OR(K10='Tabla Impacto'!$C$14,K10='Tabla Impacto'!$D$14),"Mayor",IF(OR(K10='Tabla Impacto'!$C$15,K10='Tabla Impacto'!$D$15),"Catastrófico","")))))</f>
        <v>Menor</v>
      </c>
      <c r="M10" s="230">
        <f>IF(L10="","",IF(L10="Leve",0.2,IF(L10="Menor",0.4,IF(L10="Moderado",0.6,IF(L10="Mayor",0.8,IF(L10="Catastrófico",1,))))))</f>
        <v>0.4</v>
      </c>
      <c r="N10" s="232"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81">
        <v>26</v>
      </c>
      <c r="P10" s="179" t="s">
        <v>215</v>
      </c>
      <c r="Q10" s="182" t="str">
        <f>IF(OR(R10="Preventivo",R10="Detectivo"),"Probabilidad",IF(R10="Correctivo","Impacto",""))</f>
        <v>Probabilidad</v>
      </c>
      <c r="R10" s="183" t="s">
        <v>14</v>
      </c>
      <c r="S10" s="183" t="s">
        <v>9</v>
      </c>
      <c r="T10" s="184" t="str">
        <f>IF(AND(R10="Preventivo",S10="Automático"),"50%",IF(AND(R10="Preventivo",S10="Manual"),"40%",IF(AND(R10="Detectivo",S10="Automático"),"40%",IF(AND(R10="Detectivo",S10="Manual"),"30%",IF(AND(R10="Correctivo",S10="Automático"),"35%",IF(AND(R10="Correctivo",S10="Manual"),"25%",""))))))</f>
        <v>40%</v>
      </c>
      <c r="U10" s="183" t="s">
        <v>19</v>
      </c>
      <c r="V10" s="183" t="s">
        <v>22</v>
      </c>
      <c r="W10" s="183" t="s">
        <v>120</v>
      </c>
      <c r="X10" s="185">
        <f>IFERROR(IF(Q10="Probabilidad",(I10-(+I10*T10)),IF(Q10="Impacto",I10,"")),"")</f>
        <v>0.24</v>
      </c>
      <c r="Y10" s="186" t="str">
        <f>IFERROR(IF(X10="","",IF(X10&lt;=0.2,"Muy Baja",IF(X10&lt;=0.4,"Baja",IF(X10&lt;=0.6,"Media",IF(X10&lt;=0.8,"Alta","Muy Alta"))))),"")</f>
        <v>Baja</v>
      </c>
      <c r="Z10" s="184">
        <f>+X10</f>
        <v>0.24</v>
      </c>
      <c r="AA10" s="186" t="str">
        <f>IFERROR(IF(AB10="","",IF(AB10&lt;=0.2,"Leve",IF(AB10&lt;=0.4,"Menor",IF(AB10&lt;=0.6,"Moderado",IF(AB10&lt;=0.8,"Mayor","Catastrófico"))))),"")</f>
        <v>Menor</v>
      </c>
      <c r="AB10" s="184">
        <f>IFERROR(IF(Q10="Impacto",(M10-(+M10*T10)),IF(Q10="Probabilidad",M10,"")),"")</f>
        <v>0.4</v>
      </c>
      <c r="AC10" s="187"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83" t="s">
        <v>136</v>
      </c>
      <c r="AE10" s="179" t="s">
        <v>228</v>
      </c>
      <c r="AF10" s="178" t="s">
        <v>229</v>
      </c>
      <c r="AG10" s="255" t="s">
        <v>230</v>
      </c>
      <c r="AH10" s="256" t="s">
        <v>231</v>
      </c>
      <c r="AI10" s="202" t="s">
        <v>232</v>
      </c>
      <c r="AJ10" s="188" t="s">
        <v>41</v>
      </c>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row>
    <row r="11" spans="1:68" ht="151.5" hidden="1" customHeight="1" outlineLevel="1" x14ac:dyDescent="0.3">
      <c r="A11" s="150"/>
      <c r="B11" s="147"/>
      <c r="C11" s="153"/>
      <c r="D11" s="154"/>
      <c r="E11" s="153"/>
      <c r="F11" s="151"/>
      <c r="G11" s="156"/>
      <c r="H11" s="158"/>
      <c r="I11" s="160"/>
      <c r="J11" s="162"/>
      <c r="K11" s="160">
        <f>IF(NOT(ISERROR(MATCH(J11,_xlfn.ANCHORARRAY(E22),0))),I24&amp;"Por favor no seleccionar los criterios de impacto",J11)</f>
        <v>0</v>
      </c>
      <c r="L11" s="158"/>
      <c r="M11" s="160"/>
      <c r="N11" s="164"/>
      <c r="O11" s="139"/>
      <c r="P11" s="179"/>
      <c r="Q11" s="167" t="str">
        <f>IF(OR(R11="Preventivo",R11="Detectivo"),"Probabilidad",IF(R11="Correctivo","Impacto",""))</f>
        <v/>
      </c>
      <c r="R11" s="168"/>
      <c r="S11" s="168"/>
      <c r="T11" s="169" t="str">
        <f t="shared" ref="T11:T15" si="0">IF(AND(R11="Preventivo",S11="Automático"),"50%",IF(AND(R11="Preventivo",S11="Manual"),"40%",IF(AND(R11="Detectivo",S11="Automático"),"40%",IF(AND(R11="Detectivo",S11="Manual"),"30%",IF(AND(R11="Correctivo",S11="Automático"),"35%",IF(AND(R11="Correctivo",S11="Manual"),"25%",""))))))</f>
        <v/>
      </c>
      <c r="U11" s="168"/>
      <c r="V11" s="168"/>
      <c r="W11" s="168"/>
      <c r="X11" s="170" t="str">
        <f>IFERROR(IF(AND(Q10="Probabilidad",Q11="Probabilidad"),(Z10-(+Z10*T11)),IF(Q11="Probabilidad",(I10-(+I10*T11)),IF(Q11="Impacto",Z10,""))),"")</f>
        <v/>
      </c>
      <c r="Y11" s="171" t="str">
        <f t="shared" ref="Y11:Y70" si="1">IFERROR(IF(X11="","",IF(X11&lt;=0.2,"Muy Baja",IF(X11&lt;=0.4,"Baja",IF(X11&lt;=0.6,"Media",IF(X11&lt;=0.8,"Alta","Muy Alta"))))),"")</f>
        <v/>
      </c>
      <c r="Z11" s="172" t="str">
        <f t="shared" ref="Z11:Z15" si="2">+X11</f>
        <v/>
      </c>
      <c r="AA11" s="171" t="str">
        <f t="shared" ref="AA11:AA70" si="3">IFERROR(IF(AB11="","",IF(AB11&lt;=0.2,"Leve",IF(AB11&lt;=0.4,"Menor",IF(AB11&lt;=0.6,"Moderado",IF(AB11&lt;=0.8,"Mayor","Catastrófico"))))),"")</f>
        <v/>
      </c>
      <c r="AB11" s="172" t="str">
        <f>IFERROR(IF(AND(Q10="Impacto",Q11="Impacto"),(AB10-(+AB10*T11)),IF(Q11="Impacto",($M$10-(+$M$10*T11)),IF(Q11="Probabilidad",AB10,""))),"")</f>
        <v/>
      </c>
      <c r="AC11" s="173"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
      </c>
      <c r="AD11" s="174"/>
      <c r="AE11" s="141"/>
      <c r="AF11" s="143"/>
      <c r="AG11" s="175"/>
      <c r="AH11" s="256"/>
      <c r="AI11" s="141"/>
      <c r="AJ11" s="143"/>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row>
    <row r="12" spans="1:68" ht="151.5" hidden="1" customHeight="1" outlineLevel="1" x14ac:dyDescent="0.3">
      <c r="A12" s="150"/>
      <c r="B12" s="147"/>
      <c r="C12" s="144"/>
      <c r="D12" s="145"/>
      <c r="E12" s="144"/>
      <c r="F12" s="151"/>
      <c r="G12" s="156"/>
      <c r="H12" s="158"/>
      <c r="I12" s="160"/>
      <c r="J12" s="162"/>
      <c r="K12" s="160">
        <f>IF(NOT(ISERROR(MATCH(J12,_xlfn.ANCHORARRAY(E23),0))),I25&amp;"Por favor no seleccionar los criterios de impacto",J12)</f>
        <v>0</v>
      </c>
      <c r="L12" s="158"/>
      <c r="M12" s="160"/>
      <c r="N12" s="164"/>
      <c r="O12" s="123"/>
      <c r="P12" s="136"/>
      <c r="Q12" s="125" t="str">
        <f>IF(OR(R12="Preventivo",R12="Detectivo"),"Probabilidad",IF(R12="Correctivo","Impacto",""))</f>
        <v/>
      </c>
      <c r="R12" s="126"/>
      <c r="S12" s="126"/>
      <c r="T12" s="127" t="str">
        <f t="shared" si="0"/>
        <v/>
      </c>
      <c r="U12" s="126"/>
      <c r="V12" s="126"/>
      <c r="W12" s="126"/>
      <c r="X12" s="128" t="str">
        <f>IFERROR(IF(AND(Q11="Probabilidad",Q12="Probabilidad"),(Z11-(+Z11*T12)),IF(AND(Q11="Impacto",Q12="Probabilidad"),(Z10-(+Z10*T12)),IF(Q12="Impacto",Z11,""))),"")</f>
        <v/>
      </c>
      <c r="Y12" s="129" t="str">
        <f t="shared" si="1"/>
        <v/>
      </c>
      <c r="Z12" s="130" t="str">
        <f t="shared" si="2"/>
        <v/>
      </c>
      <c r="AA12" s="129" t="str">
        <f t="shared" si="3"/>
        <v/>
      </c>
      <c r="AB12" s="130" t="str">
        <f>IFERROR(IF(AND(Q11="Impacto",Q12="Impacto"),(AB11-(+AB11*T12)),IF(AND(Q11="Probabilidad",Q12="Impacto"),(AB10-(+AB10*T12)),IF(Q12="Probabilidad",AB11,""))),"")</f>
        <v/>
      </c>
      <c r="AC12" s="131" t="str">
        <f t="shared" si="4"/>
        <v/>
      </c>
      <c r="AD12" s="132"/>
      <c r="AE12" s="133"/>
      <c r="AF12" s="134"/>
      <c r="AG12" s="135"/>
      <c r="AH12" s="135"/>
      <c r="AI12" s="133"/>
      <c r="AJ12" s="134"/>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row>
    <row r="13" spans="1:68" ht="151.5" hidden="1" customHeight="1" outlineLevel="1" x14ac:dyDescent="0.3">
      <c r="A13" s="150"/>
      <c r="B13" s="147"/>
      <c r="C13" s="144"/>
      <c r="D13" s="145"/>
      <c r="E13" s="144"/>
      <c r="F13" s="151"/>
      <c r="G13" s="156"/>
      <c r="H13" s="158"/>
      <c r="I13" s="160"/>
      <c r="J13" s="162"/>
      <c r="K13" s="160">
        <f>IF(NOT(ISERROR(MATCH(J13,_xlfn.ANCHORARRAY(E24),0))),I26&amp;"Por favor no seleccionar los criterios de impacto",J13)</f>
        <v>0</v>
      </c>
      <c r="L13" s="158"/>
      <c r="M13" s="160"/>
      <c r="N13" s="164"/>
      <c r="O13" s="123"/>
      <c r="P13" s="124"/>
      <c r="Q13" s="125" t="str">
        <f t="shared" ref="Q13:Q15" si="5">IF(OR(R13="Preventivo",R13="Detectivo"),"Probabilidad",IF(R13="Correctivo","Impacto",""))</f>
        <v/>
      </c>
      <c r="R13" s="126"/>
      <c r="S13" s="126"/>
      <c r="T13" s="127" t="str">
        <f t="shared" si="0"/>
        <v/>
      </c>
      <c r="U13" s="126"/>
      <c r="V13" s="126"/>
      <c r="W13" s="126"/>
      <c r="X13" s="128" t="str">
        <f t="shared" ref="X13:X15" si="6">IFERROR(IF(AND(Q12="Probabilidad",Q13="Probabilidad"),(Z12-(+Z12*T13)),IF(AND(Q12="Impacto",Q13="Probabilidad"),(Z11-(+Z11*T13)),IF(Q13="Impacto",Z12,""))),"")</f>
        <v/>
      </c>
      <c r="Y13" s="129" t="str">
        <f t="shared" si="1"/>
        <v/>
      </c>
      <c r="Z13" s="130" t="str">
        <f t="shared" si="2"/>
        <v/>
      </c>
      <c r="AA13" s="129" t="str">
        <f t="shared" si="3"/>
        <v/>
      </c>
      <c r="AB13" s="130" t="str">
        <f t="shared" ref="AB13:AB15" si="7">IFERROR(IF(AND(Q12="Impacto",Q13="Impacto"),(AB12-(+AB12*T13)),IF(AND(Q12="Probabilidad",Q13="Impacto"),(AB11-(+AB11*T13)),IF(Q13="Probabilidad",AB12,""))),"")</f>
        <v/>
      </c>
      <c r="AC13" s="131"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2"/>
      <c r="AE13" s="133"/>
      <c r="AF13" s="134"/>
      <c r="AG13" s="135"/>
      <c r="AH13" s="135"/>
      <c r="AI13" s="133"/>
      <c r="AJ13" s="134"/>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row>
    <row r="14" spans="1:68" ht="151.5" hidden="1" customHeight="1" outlineLevel="1" x14ac:dyDescent="0.3">
      <c r="A14" s="150"/>
      <c r="B14" s="147"/>
      <c r="C14" s="144"/>
      <c r="D14" s="145"/>
      <c r="E14" s="144"/>
      <c r="F14" s="151"/>
      <c r="G14" s="156"/>
      <c r="H14" s="158"/>
      <c r="I14" s="160"/>
      <c r="J14" s="162"/>
      <c r="K14" s="160">
        <f>IF(NOT(ISERROR(MATCH(J14,_xlfn.ANCHORARRAY(E25),0))),I27&amp;"Por favor no seleccionar los criterios de impacto",J14)</f>
        <v>0</v>
      </c>
      <c r="L14" s="158"/>
      <c r="M14" s="160"/>
      <c r="N14" s="164"/>
      <c r="O14" s="123"/>
      <c r="P14" s="124"/>
      <c r="Q14" s="125" t="str">
        <f t="shared" si="5"/>
        <v/>
      </c>
      <c r="R14" s="126"/>
      <c r="S14" s="126"/>
      <c r="T14" s="127" t="str">
        <f t="shared" si="0"/>
        <v/>
      </c>
      <c r="U14" s="126"/>
      <c r="V14" s="126"/>
      <c r="W14" s="126"/>
      <c r="X14" s="128" t="str">
        <f t="shared" si="6"/>
        <v/>
      </c>
      <c r="Y14" s="129" t="str">
        <f t="shared" si="1"/>
        <v/>
      </c>
      <c r="Z14" s="130" t="str">
        <f t="shared" si="2"/>
        <v/>
      </c>
      <c r="AA14" s="129" t="str">
        <f t="shared" si="3"/>
        <v/>
      </c>
      <c r="AB14" s="130" t="str">
        <f t="shared" si="7"/>
        <v/>
      </c>
      <c r="AC14" s="131" t="str">
        <f t="shared" si="4"/>
        <v/>
      </c>
      <c r="AD14" s="132"/>
      <c r="AE14" s="133"/>
      <c r="AF14" s="134"/>
      <c r="AG14" s="135"/>
      <c r="AH14" s="135"/>
      <c r="AI14" s="133"/>
      <c r="AJ14" s="134"/>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row>
    <row r="15" spans="1:68" ht="151.5" hidden="1" customHeight="1" outlineLevel="1" x14ac:dyDescent="0.3">
      <c r="A15" s="150"/>
      <c r="B15" s="147"/>
      <c r="C15" s="146"/>
      <c r="D15" s="215"/>
      <c r="E15" s="146"/>
      <c r="F15" s="151"/>
      <c r="G15" s="156"/>
      <c r="H15" s="158"/>
      <c r="I15" s="160"/>
      <c r="J15" s="162"/>
      <c r="K15" s="160">
        <f>IF(NOT(ISERROR(MATCH(J15,_xlfn.ANCHORARRAY(E26),0))),I28&amp;"Por favor no seleccionar los criterios de impacto",J15)</f>
        <v>0</v>
      </c>
      <c r="L15" s="158"/>
      <c r="M15" s="160"/>
      <c r="N15" s="164"/>
      <c r="O15" s="138"/>
      <c r="P15" s="218"/>
      <c r="Q15" s="219" t="str">
        <f t="shared" si="5"/>
        <v/>
      </c>
      <c r="R15" s="132"/>
      <c r="S15" s="132"/>
      <c r="T15" s="130" t="str">
        <f t="shared" si="0"/>
        <v/>
      </c>
      <c r="U15" s="132"/>
      <c r="V15" s="132"/>
      <c r="W15" s="132"/>
      <c r="X15" s="220" t="str">
        <f t="shared" si="6"/>
        <v/>
      </c>
      <c r="Y15" s="221" t="str">
        <f t="shared" si="1"/>
        <v/>
      </c>
      <c r="Z15" s="130" t="str">
        <f t="shared" si="2"/>
        <v/>
      </c>
      <c r="AA15" s="221" t="str">
        <f t="shared" si="3"/>
        <v/>
      </c>
      <c r="AB15" s="130" t="str">
        <f t="shared" si="7"/>
        <v/>
      </c>
      <c r="AC15" s="222" t="str">
        <f t="shared" si="4"/>
        <v/>
      </c>
      <c r="AD15" s="132"/>
      <c r="AE15" s="140"/>
      <c r="AF15" s="142"/>
      <c r="AG15" s="223"/>
      <c r="AH15" s="223"/>
      <c r="AI15" s="140"/>
      <c r="AJ15" s="142"/>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row>
    <row r="16" spans="1:68" ht="151.5" customHeight="1" collapsed="1" x14ac:dyDescent="0.3">
      <c r="A16" s="352">
        <v>27</v>
      </c>
      <c r="B16" s="350" t="s">
        <v>132</v>
      </c>
      <c r="C16" s="348" t="s">
        <v>216</v>
      </c>
      <c r="D16" s="348" t="s">
        <v>234</v>
      </c>
      <c r="E16" s="348" t="s">
        <v>233</v>
      </c>
      <c r="F16" s="350" t="s">
        <v>128</v>
      </c>
      <c r="G16" s="356">
        <v>24</v>
      </c>
      <c r="H16" s="401" t="str">
        <f>IF(G16&lt;=0,"",IF(G16&lt;=2,"Muy Baja",IF(G16&lt;=24,"Baja",IF(G16&lt;=500,"Media",IF(G16&lt;=5000,"Alta","Muy Alta")))))</f>
        <v>Baja</v>
      </c>
      <c r="I16" s="403">
        <f>IF(H16="","",IF(H16="Muy Baja",0.2,IF(H16="Baja",0.4,IF(H16="Media",0.6,IF(H16="Alta",0.8,IF(H16="Muy Alta",1,))))))</f>
        <v>0.4</v>
      </c>
      <c r="J16" s="405" t="s">
        <v>149</v>
      </c>
      <c r="K16" s="199" t="str">
        <f>IF(NOT(ISERROR(MATCH(J16,'Tabla Impacto'!$B$221:$B$223,0))),'Tabla Impacto'!$F$223&amp;"Por favor no seleccionar los criterios de impacto(Afectación Económica o presupuestal y Pérdida Reputacional)",J16)</f>
        <v xml:space="preserve">     Entre 50 y 100 SMLMV </v>
      </c>
      <c r="L16" s="401" t="str">
        <f>IF(OR(K16='Tabla Impacto'!$C$11,K16='Tabla Impacto'!$D$11),"Leve",IF(OR(K16='Tabla Impacto'!$C$12,K16='Tabla Impacto'!$D$12),"Menor",IF(OR(K16='Tabla Impacto'!$C$13,K16='Tabla Impacto'!$D$13),"Moderado",IF(OR(K16='Tabla Impacto'!$C$14,K16='Tabla Impacto'!$D$14),"Mayor",IF(OR(K16='Tabla Impacto'!$C$15,K16='Tabla Impacto'!$D$15),"Catastrófico","")))))</f>
        <v>Moderado</v>
      </c>
      <c r="M16" s="403">
        <f>IF(L16="","",IF(L16="Leve",0.2,IF(L16="Menor",0.4,IF(L16="Moderado",0.6,IF(L16="Mayor",0.8,IF(L16="Catastrófico",1,))))))</f>
        <v>0.6</v>
      </c>
      <c r="N16" s="407"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409">
        <v>27</v>
      </c>
      <c r="P16" s="347" t="s">
        <v>235</v>
      </c>
      <c r="Q16" s="411" t="str">
        <f>IF(OR(R16="Preventivo",R16="Detectivo"),"Probabilidad",IF(R16="Correctivo","Impacto",""))</f>
        <v>Probabilidad</v>
      </c>
      <c r="R16" s="362" t="s">
        <v>14</v>
      </c>
      <c r="S16" s="362" t="s">
        <v>10</v>
      </c>
      <c r="T16" s="394" t="str">
        <f>IF(AND(R16="Preventivo",S16="Automático"),"50%",IF(AND(R16="Preventivo",S16="Manual"),"40%",IF(AND(R16="Detectivo",S16="Automático"),"40%",IF(AND(R16="Detectivo",S16="Manual"),"30%",IF(AND(R16="Correctivo",S16="Automático"),"35%",IF(AND(R16="Correctivo",S16="Manual"),"25%",""))))))</f>
        <v>50%</v>
      </c>
      <c r="U16" s="362" t="s">
        <v>19</v>
      </c>
      <c r="V16" s="362" t="s">
        <v>22</v>
      </c>
      <c r="W16" s="362" t="s">
        <v>120</v>
      </c>
      <c r="X16" s="194">
        <f>IFERROR(IF(Q16="Probabilidad",(I16-(+I16*T16)),IF(Q16="Impacto",I16,"")),"")</f>
        <v>0.2</v>
      </c>
      <c r="Y16" s="413" t="str">
        <f>IFERROR(IF(X16="","",IF(X16&lt;=0.2,"Muy Baja",IF(X16&lt;=0.4,"Baja",IF(X16&lt;=0.6,"Media",IF(X16&lt;=0.8,"Alta","Muy Alta"))))),"")</f>
        <v>Muy Baja</v>
      </c>
      <c r="Z16" s="394">
        <f>+X16</f>
        <v>0.2</v>
      </c>
      <c r="AA16" s="413" t="str">
        <f>IFERROR(IF(AB16="","",IF(AB16&lt;=0.2,"Leve",IF(AB16&lt;=0.4,"Menor",IF(AB16&lt;=0.6,"Moderado",IF(AB16&lt;=0.8,"Mayor","Catastrófico"))))),"")</f>
        <v>Moderado</v>
      </c>
      <c r="AB16" s="394">
        <f>IFERROR(IF(Q16="Impacto",(M16-(+M16*T16)),IF(Q16="Probabilidad",M16,"")),"")</f>
        <v>0.6</v>
      </c>
      <c r="AC16" s="396"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362" t="s">
        <v>32</v>
      </c>
      <c r="AE16" s="355" t="s">
        <v>251</v>
      </c>
      <c r="AF16" s="350" t="s">
        <v>229</v>
      </c>
      <c r="AG16" s="358" t="s">
        <v>236</v>
      </c>
      <c r="AH16" s="360" t="s">
        <v>237</v>
      </c>
      <c r="AI16" s="350" t="s">
        <v>232</v>
      </c>
      <c r="AJ16" s="356" t="s">
        <v>41</v>
      </c>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row>
    <row r="17" spans="1:68" ht="151.5" customHeight="1" x14ac:dyDescent="0.3">
      <c r="A17" s="353"/>
      <c r="B17" s="351"/>
      <c r="C17" s="349"/>
      <c r="D17" s="349"/>
      <c r="E17" s="349"/>
      <c r="F17" s="351"/>
      <c r="G17" s="357"/>
      <c r="H17" s="402"/>
      <c r="I17" s="404"/>
      <c r="J17" s="406"/>
      <c r="K17" s="199">
        <f>IF(NOT(ISERROR(MATCH(J17,_xlfn.ANCHORARRAY(E28),0))),I30&amp;"Por favor no seleccionar los criterios de impacto",J17)</f>
        <v>0</v>
      </c>
      <c r="L17" s="402"/>
      <c r="M17" s="404"/>
      <c r="N17" s="408"/>
      <c r="O17" s="410"/>
      <c r="P17" s="347"/>
      <c r="Q17" s="412"/>
      <c r="R17" s="363"/>
      <c r="S17" s="363"/>
      <c r="T17" s="395"/>
      <c r="U17" s="363"/>
      <c r="V17" s="363"/>
      <c r="W17" s="363"/>
      <c r="X17" s="194" t="str">
        <f>IFERROR(IF(AND(Q16="Probabilidad",Q17="Probabilidad"),(Z16-(+Z16*T17)),IF(Q17="Probabilidad",(I16-(+I16*T17)),IF(Q17="Impacto",Z16,""))),"")</f>
        <v/>
      </c>
      <c r="Y17" s="414"/>
      <c r="Z17" s="395"/>
      <c r="AA17" s="414"/>
      <c r="AB17" s="395"/>
      <c r="AC17" s="397"/>
      <c r="AD17" s="363"/>
      <c r="AE17" s="355"/>
      <c r="AF17" s="351"/>
      <c r="AG17" s="359"/>
      <c r="AH17" s="361"/>
      <c r="AI17" s="351"/>
      <c r="AJ17" s="35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row>
    <row r="18" spans="1:68" ht="151.5" hidden="1" customHeight="1" outlineLevel="1" x14ac:dyDescent="0.3">
      <c r="A18" s="214"/>
      <c r="B18" s="147"/>
      <c r="C18" s="216"/>
      <c r="D18" s="216"/>
      <c r="E18" s="216"/>
      <c r="F18" s="216"/>
      <c r="G18" s="206"/>
      <c r="H18" s="207"/>
      <c r="I18" s="208"/>
      <c r="J18" s="210"/>
      <c r="K18" s="208">
        <f>IF(NOT(ISERROR(MATCH(J18,_xlfn.ANCHORARRAY(E29),0))),I31&amp;"Por favor no seleccionar los criterios de impacto",J18)</f>
        <v>0</v>
      </c>
      <c r="L18" s="207"/>
      <c r="M18" s="208"/>
      <c r="N18" s="212"/>
      <c r="O18" s="149"/>
      <c r="P18" s="347"/>
      <c r="Q18" s="167" t="str">
        <f>IF(OR(R18="Preventivo",R18="Detectivo"),"Probabilidad",IF(R18="Correctivo","Impacto",""))</f>
        <v/>
      </c>
      <c r="R18" s="168"/>
      <c r="S18" s="168"/>
      <c r="T18" s="169" t="str">
        <f t="shared" ref="T18:T21" si="8">IF(AND(R18="Preventivo",S18="Automático"),"50%",IF(AND(R18="Preventivo",S18="Manual"),"40%",IF(AND(R18="Detectivo",S18="Automático"),"40%",IF(AND(R18="Detectivo",S18="Manual"),"30%",IF(AND(R18="Correctivo",S18="Automático"),"35%",IF(AND(R18="Correctivo",S18="Manual"),"25%",""))))))</f>
        <v/>
      </c>
      <c r="U18" s="168"/>
      <c r="V18" s="168"/>
      <c r="W18" s="168"/>
      <c r="X18" s="170" t="str">
        <f>IFERROR(IF(AND(Q17="Probabilidad",Q18="Probabilidad"),(Z17-(+Z17*T18)),IF(AND(Q17="Impacto",Q18="Probabilidad"),(Z16-(+Z16*T18)),IF(Q18="Impacto",Z17,""))),"")</f>
        <v/>
      </c>
      <c r="Y18" s="171" t="str">
        <f t="shared" si="1"/>
        <v/>
      </c>
      <c r="Z18" s="172" t="str">
        <f t="shared" ref="Z18:Z21" si="9">+X18</f>
        <v/>
      </c>
      <c r="AA18" s="171" t="str">
        <f t="shared" si="3"/>
        <v/>
      </c>
      <c r="AB18" s="172" t="str">
        <f>IFERROR(IF(AND(Q17="Impacto",Q18="Impacto"),(AB17-(+AB17*T18)),IF(AND(Q17="Probabilidad",Q18="Impacto"),(AB16-(+AB16*T18)),IF(Q18="Probabilidad",AB17,""))),"")</f>
        <v/>
      </c>
      <c r="AC18" s="173" t="str">
        <f t="shared" ref="AC18" si="10">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
      </c>
      <c r="AD18" s="174"/>
      <c r="AE18" s="141"/>
      <c r="AF18" s="143"/>
      <c r="AG18" s="254"/>
      <c r="AH18" s="175"/>
      <c r="AI18" s="141"/>
      <c r="AJ18" s="143"/>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row>
    <row r="19" spans="1:68" ht="151.5" hidden="1" customHeight="1" outlineLevel="1" x14ac:dyDescent="0.3">
      <c r="A19" s="214"/>
      <c r="B19" s="147"/>
      <c r="C19" s="205"/>
      <c r="D19" s="205"/>
      <c r="E19" s="205"/>
      <c r="F19" s="205"/>
      <c r="G19" s="206"/>
      <c r="H19" s="207"/>
      <c r="I19" s="208"/>
      <c r="J19" s="210"/>
      <c r="K19" s="208">
        <f>IF(NOT(ISERROR(MATCH(J19,_xlfn.ANCHORARRAY(E30),0))),I32&amp;"Por favor no seleccionar los criterios de impacto",J19)</f>
        <v>0</v>
      </c>
      <c r="L19" s="207"/>
      <c r="M19" s="208"/>
      <c r="N19" s="212"/>
      <c r="O19" s="203"/>
      <c r="P19" s="347"/>
      <c r="Q19" s="125" t="str">
        <f t="shared" ref="Q19:Q21" si="11">IF(OR(R19="Preventivo",R19="Detectivo"),"Probabilidad",IF(R19="Correctivo","Impacto",""))</f>
        <v/>
      </c>
      <c r="R19" s="126"/>
      <c r="S19" s="126"/>
      <c r="T19" s="127" t="str">
        <f t="shared" si="8"/>
        <v/>
      </c>
      <c r="U19" s="126"/>
      <c r="V19" s="126"/>
      <c r="W19" s="126"/>
      <c r="X19" s="128" t="str">
        <f t="shared" ref="X19:X21" si="12">IFERROR(IF(AND(Q18="Probabilidad",Q19="Probabilidad"),(Z18-(+Z18*T19)),IF(AND(Q18="Impacto",Q19="Probabilidad"),(Z17-(+Z17*T19)),IF(Q19="Impacto",Z18,""))),"")</f>
        <v/>
      </c>
      <c r="Y19" s="129" t="str">
        <f t="shared" si="1"/>
        <v/>
      </c>
      <c r="Z19" s="130" t="str">
        <f t="shared" si="9"/>
        <v/>
      </c>
      <c r="AA19" s="129" t="str">
        <f t="shared" si="3"/>
        <v/>
      </c>
      <c r="AB19" s="130" t="str">
        <f t="shared" ref="AB19:AB21" si="13">IFERROR(IF(AND(Q18="Impacto",Q19="Impacto"),(AB18-(+AB18*T19)),IF(AND(Q18="Probabilidad",Q19="Impacto"),(AB17-(+AB17*T19)),IF(Q19="Probabilidad",AB18,""))),"")</f>
        <v/>
      </c>
      <c r="AC19" s="131"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2"/>
      <c r="AE19" s="133"/>
      <c r="AF19" s="134"/>
      <c r="AG19" s="135"/>
      <c r="AH19" s="135"/>
      <c r="AI19" s="133"/>
      <c r="AJ19" s="134"/>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row>
    <row r="20" spans="1:68" ht="151.5" hidden="1" customHeight="1" outlineLevel="1" x14ac:dyDescent="0.3">
      <c r="A20" s="214"/>
      <c r="B20" s="147"/>
      <c r="C20" s="211"/>
      <c r="D20" s="211"/>
      <c r="E20" s="211"/>
      <c r="F20" s="211"/>
      <c r="G20" s="206"/>
      <c r="H20" s="207"/>
      <c r="I20" s="208"/>
      <c r="J20" s="210"/>
      <c r="K20" s="208">
        <f>IF(NOT(ISERROR(MATCH(J20,_xlfn.ANCHORARRAY(E31),0))),I33&amp;"Por favor no seleccionar los criterios de impacto",J20)</f>
        <v>0</v>
      </c>
      <c r="L20" s="207"/>
      <c r="M20" s="208"/>
      <c r="N20" s="212"/>
      <c r="O20" s="203"/>
      <c r="P20" s="204"/>
      <c r="Q20" s="125" t="str">
        <f t="shared" si="11"/>
        <v/>
      </c>
      <c r="R20" s="126"/>
      <c r="S20" s="126"/>
      <c r="T20" s="127" t="str">
        <f t="shared" si="8"/>
        <v/>
      </c>
      <c r="U20" s="126"/>
      <c r="V20" s="126"/>
      <c r="W20" s="126"/>
      <c r="X20" s="128" t="str">
        <f t="shared" si="12"/>
        <v/>
      </c>
      <c r="Y20" s="129" t="str">
        <f t="shared" si="1"/>
        <v/>
      </c>
      <c r="Z20" s="130" t="str">
        <f t="shared" si="9"/>
        <v/>
      </c>
      <c r="AA20" s="129" t="str">
        <f t="shared" si="3"/>
        <v/>
      </c>
      <c r="AB20" s="130" t="str">
        <f t="shared" si="13"/>
        <v/>
      </c>
      <c r="AC20" s="131"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2"/>
      <c r="AE20" s="133"/>
      <c r="AF20" s="134"/>
      <c r="AG20" s="135"/>
      <c r="AH20" s="135"/>
      <c r="AI20" s="133"/>
      <c r="AJ20" s="13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row>
    <row r="21" spans="1:68" ht="151.5" hidden="1" customHeight="1" outlineLevel="1" x14ac:dyDescent="0.3">
      <c r="A21" s="214"/>
      <c r="B21" s="147"/>
      <c r="C21" s="226"/>
      <c r="D21" s="226"/>
      <c r="E21" s="226"/>
      <c r="F21" s="226"/>
      <c r="G21" s="206"/>
      <c r="H21" s="207"/>
      <c r="I21" s="208"/>
      <c r="J21" s="210"/>
      <c r="K21" s="209">
        <f>IF(NOT(ISERROR(MATCH(J21,_xlfn.ANCHORARRAY(E32),0))),I34&amp;"Por favor no seleccionar los criterios de impacto",J21)</f>
        <v>0</v>
      </c>
      <c r="L21" s="207"/>
      <c r="M21" s="208"/>
      <c r="N21" s="212"/>
      <c r="O21" s="148"/>
      <c r="P21" s="227"/>
      <c r="Q21" s="219" t="str">
        <f t="shared" si="11"/>
        <v/>
      </c>
      <c r="R21" s="132"/>
      <c r="S21" s="132"/>
      <c r="T21" s="130" t="str">
        <f t="shared" si="8"/>
        <v/>
      </c>
      <c r="U21" s="132"/>
      <c r="V21" s="132"/>
      <c r="W21" s="132"/>
      <c r="X21" s="220" t="str">
        <f t="shared" si="12"/>
        <v/>
      </c>
      <c r="Y21" s="221" t="str">
        <f t="shared" si="1"/>
        <v/>
      </c>
      <c r="Z21" s="130" t="str">
        <f t="shared" si="9"/>
        <v/>
      </c>
      <c r="AA21" s="221" t="str">
        <f t="shared" si="3"/>
        <v/>
      </c>
      <c r="AB21" s="130" t="str">
        <f t="shared" si="13"/>
        <v/>
      </c>
      <c r="AC21" s="222" t="str">
        <f t="shared" si="14"/>
        <v/>
      </c>
      <c r="AD21" s="132"/>
      <c r="AE21" s="140"/>
      <c r="AF21" s="142"/>
      <c r="AG21" s="223"/>
      <c r="AH21" s="223"/>
      <c r="AI21" s="140"/>
      <c r="AJ21" s="142"/>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row>
    <row r="22" spans="1:68" ht="278.25" customHeight="1" collapsed="1" x14ac:dyDescent="0.3">
      <c r="A22" s="189">
        <v>28</v>
      </c>
      <c r="B22" s="176" t="s">
        <v>132</v>
      </c>
      <c r="C22" s="176" t="s">
        <v>238</v>
      </c>
      <c r="D22" s="249" t="s">
        <v>218</v>
      </c>
      <c r="E22" s="178" t="s">
        <v>217</v>
      </c>
      <c r="F22" s="176" t="s">
        <v>128</v>
      </c>
      <c r="G22" s="197">
        <v>36</v>
      </c>
      <c r="H22" s="198" t="str">
        <f>IF(G22&lt;=0,"",IF(G22&lt;=2,"Muy Baja",IF(G22&lt;=24,"Baja",IF(G22&lt;=500,"Media",IF(G22&lt;=5000,"Alta","Muy Alta")))))</f>
        <v>Media</v>
      </c>
      <c r="I22" s="199">
        <f>IF(H22="","",IF(H22="Muy Baja",0.2,IF(H22="Baja",0.4,IF(H22="Media",0.6,IF(H22="Alta",0.8,IF(H22="Muy Alta",1,))))))</f>
        <v>0.6</v>
      </c>
      <c r="J22" s="200" t="s">
        <v>149</v>
      </c>
      <c r="K22" s="343" t="str">
        <f>IF(NOT(ISERROR(MATCH(J22,'Tabla Impacto'!$B$221:$B$223,0))),'Tabla Impacto'!$F$223&amp;"Por favor no seleccionar los criterios de impacto(Afectación Económica o presupuestal y Pérdida Reputacional)",J22)</f>
        <v xml:space="preserve">     Entre 50 y 100 SMLMV </v>
      </c>
      <c r="L22" s="198" t="str">
        <f>IF(OR(K22='Tabla Impacto'!$C$11,K22='Tabla Impacto'!$D$11),"Leve",IF(OR(K22='Tabla Impacto'!$C$12,K22='Tabla Impacto'!$D$12),"Menor",IF(OR(K22='Tabla Impacto'!$C$13,K22='Tabla Impacto'!$D$13),"Moderado",IF(OR(K22='Tabla Impacto'!$C$14,K22='Tabla Impacto'!$D$14),"Mayor",IF(OR(K22='Tabla Impacto'!$C$15,K22='Tabla Impacto'!$D$15),"Catastrófico","")))))</f>
        <v>Moderado</v>
      </c>
      <c r="M22" s="199">
        <f>IF(L22="","",IF(L22="Leve",0.2,IF(L22="Menor",0.4,IF(L22="Moderado",0.6,IF(L22="Mayor",0.8,IF(L22="Catastrófico",1,))))))</f>
        <v>0.6</v>
      </c>
      <c r="N22" s="201"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190">
        <v>28</v>
      </c>
      <c r="P22" s="176" t="s">
        <v>221</v>
      </c>
      <c r="Q22" s="191" t="str">
        <f>IF(OR(R22="Preventivo",R22="Detectivo"),"Probabilidad",IF(R22="Correctivo","Impacto",""))</f>
        <v>Probabilidad</v>
      </c>
      <c r="R22" s="192" t="s">
        <v>15</v>
      </c>
      <c r="S22" s="192" t="s">
        <v>10</v>
      </c>
      <c r="T22" s="193" t="str">
        <f>IF(AND(R22="Preventivo",S22="Automático"),"50%",IF(AND(R22="Preventivo",S22="Manual"),"40%",IF(AND(R22="Detectivo",S22="Automático"),"40%",IF(AND(R22="Detectivo",S22="Manual"),"30%",IF(AND(R22="Correctivo",S22="Automático"),"35%",IF(AND(R22="Correctivo",S22="Manual"),"25%",""))))))</f>
        <v>40%</v>
      </c>
      <c r="U22" s="192" t="s">
        <v>19</v>
      </c>
      <c r="V22" s="192" t="s">
        <v>22</v>
      </c>
      <c r="W22" s="192" t="s">
        <v>119</v>
      </c>
      <c r="X22" s="194">
        <f>IFERROR(IF(Q22="Probabilidad",(I22-(+I22*T22)),IF(Q22="Impacto",I22,"")),"")</f>
        <v>0.36</v>
      </c>
      <c r="Y22" s="195" t="str">
        <f>IFERROR(IF(X22="","",IF(X22&lt;=0.2,"Muy Baja",IF(X22&lt;=0.4,"Baja",IF(X22&lt;=0.6,"Media",IF(X22&lt;=0.8,"Alta","Muy Alta"))))),"")</f>
        <v>Baja</v>
      </c>
      <c r="Z22" s="193">
        <f>+X22</f>
        <v>0.36</v>
      </c>
      <c r="AA22" s="195" t="str">
        <f>IFERROR(IF(AB22="","",IF(AB22&lt;=0.2,"Leve",IF(AB22&lt;=0.4,"Menor",IF(AB22&lt;=0.6,"Moderado",IF(AB22&lt;=0.8,"Mayor","Catastrófico"))))),"")</f>
        <v>Moderado</v>
      </c>
      <c r="AB22" s="193">
        <f>IFERROR(IF(Q22="Impacto",(M22-(+M22*T22)),IF(Q22="Probabilidad",M22,"")),"")</f>
        <v>0.6</v>
      </c>
      <c r="AC22" s="196"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Moderado</v>
      </c>
      <c r="AD22" s="192" t="s">
        <v>32</v>
      </c>
      <c r="AE22" s="202" t="s">
        <v>239</v>
      </c>
      <c r="AF22" s="249" t="s">
        <v>229</v>
      </c>
      <c r="AG22" s="180">
        <v>44593</v>
      </c>
      <c r="AH22" s="256" t="s">
        <v>237</v>
      </c>
      <c r="AI22" s="249" t="s">
        <v>232</v>
      </c>
      <c r="AJ22" s="197" t="s">
        <v>41</v>
      </c>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row>
    <row r="23" spans="1:68" ht="151.5" hidden="1" customHeight="1" outlineLevel="1" x14ac:dyDescent="0.3">
      <c r="A23" s="150"/>
      <c r="B23" s="151"/>
      <c r="C23" s="249"/>
      <c r="D23" s="249"/>
      <c r="E23" s="224"/>
      <c r="F23" s="151"/>
      <c r="G23" s="156"/>
      <c r="H23" s="158"/>
      <c r="I23" s="160"/>
      <c r="J23" s="162"/>
      <c r="K23" s="344">
        <f t="shared" ref="K23:K26" si="15">IF(NOT(ISERROR(MATCH(J23,_xlfn.ANCHORARRAY(E34),0))),I36&amp;"Por favor no seleccionar los criterios de impacto",J23)</f>
        <v>0</v>
      </c>
      <c r="L23" s="158"/>
      <c r="M23" s="160"/>
      <c r="N23" s="164"/>
      <c r="O23" s="139"/>
      <c r="P23" s="176"/>
      <c r="Q23" s="167" t="str">
        <f>IF(OR(R23="Preventivo",R23="Detectivo"),"Probabilidad",IF(R23="Correctivo","Impacto",""))</f>
        <v/>
      </c>
      <c r="R23" s="168"/>
      <c r="S23" s="168"/>
      <c r="T23" s="169" t="str">
        <f t="shared" ref="T23:T27" si="16">IF(AND(R23="Preventivo",S23="Automático"),"50%",IF(AND(R23="Preventivo",S23="Manual"),"40%",IF(AND(R23="Detectivo",S23="Automático"),"40%",IF(AND(R23="Detectivo",S23="Manual"),"30%",IF(AND(R23="Correctivo",S23="Automático"),"35%",IF(AND(R23="Correctivo",S23="Manual"),"25%",""))))))</f>
        <v/>
      </c>
      <c r="U23" s="168"/>
      <c r="V23" s="168"/>
      <c r="W23" s="168"/>
      <c r="X23" s="228" t="str">
        <f>IFERROR(IF(AND(Q22="Probabilidad",Q23="Probabilidad"),(Z22-(+Z22*T23)),IF(Q23="Probabilidad",(I22-(+I22*T23)),IF(Q23="Impacto",Z22,""))),"")</f>
        <v/>
      </c>
      <c r="Y23" s="171" t="str">
        <f t="shared" si="1"/>
        <v/>
      </c>
      <c r="Z23" s="172" t="str">
        <f t="shared" ref="Z23:Z27" si="17">+X23</f>
        <v/>
      </c>
      <c r="AA23" s="171" t="str">
        <f t="shared" si="3"/>
        <v/>
      </c>
      <c r="AB23" s="172" t="str">
        <f>IFERROR(IF(AND(Q22="Impacto",Q23="Impacto"),(AB16-(+AB16*T23)),IF(Q23="Impacto",($M$22-(+$M$22*T23)),IF(Q23="Probabilidad",AB16,""))),"")</f>
        <v/>
      </c>
      <c r="AC23" s="17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74"/>
      <c r="AE23" s="202"/>
      <c r="AF23" s="248"/>
      <c r="AG23" s="234"/>
      <c r="AH23" s="234"/>
      <c r="AI23" s="233"/>
      <c r="AJ23" s="143"/>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row>
    <row r="24" spans="1:68" ht="151.5" hidden="1" customHeight="1" outlineLevel="1" x14ac:dyDescent="0.3">
      <c r="A24" s="150"/>
      <c r="B24" s="151"/>
      <c r="C24" s="151"/>
      <c r="D24" s="151"/>
      <c r="E24" s="224"/>
      <c r="F24" s="151"/>
      <c r="G24" s="156"/>
      <c r="H24" s="158"/>
      <c r="I24" s="160"/>
      <c r="J24" s="162"/>
      <c r="K24" s="344">
        <f t="shared" si="15"/>
        <v>0</v>
      </c>
      <c r="L24" s="158"/>
      <c r="M24" s="160"/>
      <c r="N24" s="164"/>
      <c r="O24" s="123"/>
      <c r="P24" s="136"/>
      <c r="Q24" s="125" t="str">
        <f>IF(OR(R24="Preventivo",R24="Detectivo"),"Probabilidad",IF(R24="Correctivo","Impacto",""))</f>
        <v/>
      </c>
      <c r="R24" s="126"/>
      <c r="S24" s="126"/>
      <c r="T24" s="127" t="str">
        <f t="shared" si="16"/>
        <v/>
      </c>
      <c r="U24" s="126"/>
      <c r="V24" s="126"/>
      <c r="W24" s="126"/>
      <c r="X24" s="128" t="str">
        <f>IFERROR(IF(AND(Q23="Probabilidad",Q24="Probabilidad"),(Z23-(+Z23*T24)),IF(AND(Q23="Impacto",Q24="Probabilidad"),(Z22-(+Z22*T24)),IF(Q24="Impacto",Z23,""))),"")</f>
        <v/>
      </c>
      <c r="Y24" s="129" t="str">
        <f t="shared" si="1"/>
        <v/>
      </c>
      <c r="Z24" s="130" t="str">
        <f t="shared" si="17"/>
        <v/>
      </c>
      <c r="AA24" s="129" t="str">
        <f t="shared" si="3"/>
        <v/>
      </c>
      <c r="AB24" s="130" t="str">
        <f>IFERROR(IF(AND(Q23="Impacto",Q24="Impacto"),(AB23-(+AB23*T24)),IF(AND(Q23="Probabilidad",Q24="Impacto"),(AB22-(+AB22*T24)),IF(Q24="Probabilidad",AB23,""))),"")</f>
        <v/>
      </c>
      <c r="AC24" s="131" t="str">
        <f t="shared" si="18"/>
        <v/>
      </c>
      <c r="AD24" s="132"/>
      <c r="AE24" s="133"/>
      <c r="AF24" s="134"/>
      <c r="AG24" s="135"/>
      <c r="AH24" s="135"/>
      <c r="AI24" s="133"/>
      <c r="AJ24" s="134"/>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row>
    <row r="25" spans="1:68" ht="151.5" hidden="1" customHeight="1" outlineLevel="1" x14ac:dyDescent="0.3">
      <c r="A25" s="150"/>
      <c r="B25" s="151"/>
      <c r="C25" s="151"/>
      <c r="D25" s="151"/>
      <c r="E25" s="224"/>
      <c r="F25" s="151"/>
      <c r="G25" s="156"/>
      <c r="H25" s="158"/>
      <c r="I25" s="160"/>
      <c r="J25" s="162"/>
      <c r="K25" s="344">
        <f t="shared" si="15"/>
        <v>0</v>
      </c>
      <c r="L25" s="158"/>
      <c r="M25" s="160"/>
      <c r="N25" s="164"/>
      <c r="O25" s="123"/>
      <c r="P25" s="124"/>
      <c r="Q25" s="125" t="str">
        <f t="shared" ref="Q25:Q27" si="19">IF(OR(R25="Preventivo",R25="Detectivo"),"Probabilidad",IF(R25="Correctivo","Impacto",""))</f>
        <v/>
      </c>
      <c r="R25" s="126"/>
      <c r="S25" s="126"/>
      <c r="T25" s="127" t="str">
        <f t="shared" si="16"/>
        <v/>
      </c>
      <c r="U25" s="126"/>
      <c r="V25" s="126"/>
      <c r="W25" s="126"/>
      <c r="X25" s="128" t="str">
        <f t="shared" ref="X25:X27" si="20">IFERROR(IF(AND(Q24="Probabilidad",Q25="Probabilidad"),(Z24-(+Z24*T25)),IF(AND(Q24="Impacto",Q25="Probabilidad"),(Z23-(+Z23*T25)),IF(Q25="Impacto",Z24,""))),"")</f>
        <v/>
      </c>
      <c r="Y25" s="129" t="str">
        <f t="shared" si="1"/>
        <v/>
      </c>
      <c r="Z25" s="130" t="str">
        <f t="shared" si="17"/>
        <v/>
      </c>
      <c r="AA25" s="129" t="str">
        <f t="shared" si="3"/>
        <v/>
      </c>
      <c r="AB25" s="130" t="str">
        <f t="shared" ref="AB25:AB27" si="21">IFERROR(IF(AND(Q24="Impacto",Q25="Impacto"),(AB24-(+AB24*T25)),IF(AND(Q24="Probabilidad",Q25="Impacto"),(AB23-(+AB23*T25)),IF(Q25="Probabilidad",AB24,""))),"")</f>
        <v/>
      </c>
      <c r="AC25" s="131"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2"/>
      <c r="AE25" s="133"/>
      <c r="AF25" s="134"/>
      <c r="AG25" s="135"/>
      <c r="AH25" s="135"/>
      <c r="AI25" s="133"/>
      <c r="AJ25" s="134"/>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row>
    <row r="26" spans="1:68" ht="151.5" hidden="1" customHeight="1" outlineLevel="1" x14ac:dyDescent="0.3">
      <c r="A26" s="150"/>
      <c r="B26" s="151"/>
      <c r="C26" s="151"/>
      <c r="D26" s="151"/>
      <c r="E26" s="224"/>
      <c r="F26" s="151"/>
      <c r="G26" s="156"/>
      <c r="H26" s="158"/>
      <c r="I26" s="160"/>
      <c r="J26" s="162"/>
      <c r="K26" s="344">
        <f t="shared" si="15"/>
        <v>0</v>
      </c>
      <c r="L26" s="158"/>
      <c r="M26" s="160"/>
      <c r="N26" s="164"/>
      <c r="O26" s="123"/>
      <c r="P26" s="124"/>
      <c r="Q26" s="125" t="str">
        <f t="shared" si="19"/>
        <v/>
      </c>
      <c r="R26" s="126"/>
      <c r="S26" s="126"/>
      <c r="T26" s="127" t="str">
        <f t="shared" si="16"/>
        <v/>
      </c>
      <c r="U26" s="126"/>
      <c r="V26" s="126"/>
      <c r="W26" s="126"/>
      <c r="X26" s="128" t="str">
        <f t="shared" si="20"/>
        <v/>
      </c>
      <c r="Y26" s="129" t="str">
        <f t="shared" si="1"/>
        <v/>
      </c>
      <c r="Z26" s="130" t="str">
        <f t="shared" si="17"/>
        <v/>
      </c>
      <c r="AA26" s="129" t="str">
        <f t="shared" si="3"/>
        <v/>
      </c>
      <c r="AB26" s="130" t="str">
        <f t="shared" si="21"/>
        <v/>
      </c>
      <c r="AC26" s="131"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2"/>
      <c r="AE26" s="133"/>
      <c r="AF26" s="134"/>
      <c r="AG26" s="135"/>
      <c r="AH26" s="135"/>
      <c r="AI26" s="133"/>
      <c r="AJ26" s="134"/>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row>
    <row r="27" spans="1:68" ht="151.5" hidden="1" customHeight="1" outlineLevel="1" x14ac:dyDescent="0.3">
      <c r="A27" s="150"/>
      <c r="B27" s="151"/>
      <c r="C27" s="151"/>
      <c r="D27" s="151"/>
      <c r="E27" s="224"/>
      <c r="F27" s="151"/>
      <c r="G27" s="156"/>
      <c r="H27" s="158"/>
      <c r="I27" s="160"/>
      <c r="J27" s="162"/>
      <c r="K27" s="345">
        <f>IF(NOT(ISERROR(MATCH(J27,_xlfn.ANCHORARRAY(E38),0))),I41&amp;"Por favor no seleccionar los criterios de impacto",J27)</f>
        <v>0</v>
      </c>
      <c r="L27" s="158"/>
      <c r="M27" s="160"/>
      <c r="N27" s="164"/>
      <c r="O27" s="138"/>
      <c r="P27" s="218"/>
      <c r="Q27" s="125" t="str">
        <f t="shared" si="19"/>
        <v/>
      </c>
      <c r="R27" s="126"/>
      <c r="S27" s="126"/>
      <c r="T27" s="127" t="str">
        <f t="shared" si="16"/>
        <v/>
      </c>
      <c r="U27" s="126"/>
      <c r="V27" s="126"/>
      <c r="W27" s="126"/>
      <c r="X27" s="128" t="str">
        <f t="shared" si="20"/>
        <v/>
      </c>
      <c r="Y27" s="129" t="str">
        <f t="shared" si="1"/>
        <v/>
      </c>
      <c r="Z27" s="130" t="str">
        <f t="shared" si="17"/>
        <v/>
      </c>
      <c r="AA27" s="129" t="str">
        <f t="shared" si="3"/>
        <v/>
      </c>
      <c r="AB27" s="130" t="str">
        <f t="shared" si="21"/>
        <v/>
      </c>
      <c r="AC27" s="131" t="str">
        <f t="shared" si="22"/>
        <v/>
      </c>
      <c r="AD27" s="132"/>
      <c r="AE27" s="133"/>
      <c r="AF27" s="252"/>
      <c r="AG27" s="223"/>
      <c r="AH27" s="223"/>
      <c r="AI27" s="250"/>
      <c r="AJ27" s="252"/>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row>
    <row r="28" spans="1:68" ht="249.75" customHeight="1" collapsed="1" x14ac:dyDescent="0.3">
      <c r="A28" s="190">
        <v>29</v>
      </c>
      <c r="B28" s="176" t="s">
        <v>133</v>
      </c>
      <c r="C28" s="176" t="s">
        <v>219</v>
      </c>
      <c r="D28" s="176" t="s">
        <v>220</v>
      </c>
      <c r="E28" s="178" t="s">
        <v>240</v>
      </c>
      <c r="F28" s="176" t="s">
        <v>123</v>
      </c>
      <c r="G28" s="197">
        <v>36</v>
      </c>
      <c r="H28" s="198" t="str">
        <f>IF(G28&lt;=0,"",IF(G28&lt;=2,"Muy Baja",IF(G28&lt;=24,"Baja",IF(G28&lt;=500,"Media",IF(G28&lt;=5000,"Alta","Muy Alta")))))</f>
        <v>Media</v>
      </c>
      <c r="I28" s="199">
        <f>IF(H28="","",IF(H28="Muy Baja",0.2,IF(H28="Baja",0.4,IF(H28="Media",0.6,IF(H28="Alta",0.8,IF(H28="Muy Alta",1,))))))</f>
        <v>0.6</v>
      </c>
      <c r="J28" s="200" t="s">
        <v>151</v>
      </c>
      <c r="K28" s="343" t="str">
        <f>IF(NOT(ISERROR(MATCH(J28,'Tabla Impacto'!$B$221:$B$223,0))),'Tabla Impacto'!$F$223&amp;"Por favor no seleccionar los criterios de impacto(Afectación Económica o presupuestal y Pérdida Reputacional)",J28)</f>
        <v xml:space="preserve">     Entre 100 y 500 SMLMV </v>
      </c>
      <c r="L28" s="198" t="str">
        <f>IF(OR(K28='Tabla Impacto'!$C$11,K28='Tabla Impacto'!$D$11),"Leve",IF(OR(K28='Tabla Impacto'!$C$12,K28='Tabla Impacto'!$D$12),"Menor",IF(OR(K28='Tabla Impacto'!$C$13,K28='Tabla Impacto'!$D$13),"Moderado",IF(OR(K28='Tabla Impacto'!$C$14,K28='Tabla Impacto'!$D$14),"Mayor",IF(OR(K28='Tabla Impacto'!$C$15,K28='Tabla Impacto'!$D$15),"Catastrófico","")))))</f>
        <v>Mayor</v>
      </c>
      <c r="M28" s="199">
        <f>IF(L28="","",IF(L28="Leve",0.2,IF(L28="Menor",0.4,IF(L28="Moderado",0.6,IF(L28="Mayor",0.8,IF(L28="Catastrófico",1,))))))</f>
        <v>0.8</v>
      </c>
      <c r="N28" s="201"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Alto</v>
      </c>
      <c r="O28" s="190">
        <v>29</v>
      </c>
      <c r="P28" s="176" t="s">
        <v>250</v>
      </c>
      <c r="Q28" s="238" t="s">
        <v>4</v>
      </c>
      <c r="R28" s="239" t="s">
        <v>14</v>
      </c>
      <c r="S28" s="239" t="s">
        <v>9</v>
      </c>
      <c r="T28" s="240" t="str">
        <f>IF(AND(R28="Preventivo",S28="Automático"),"50%",IF(AND(R28="Preventivo",S28="Manual"),"40%",IF(AND(R28="Detectivo",S28="Automático"),"40%",IF(AND(R28="Detectivo",S28="Manual"),"30%",IF(AND(R28="Correctivo",S28="Automático"),"35%",IF(AND(R28="Correctivo",S28="Manual"),"25%",""))))))</f>
        <v>40%</v>
      </c>
      <c r="U28" s="239" t="s">
        <v>19</v>
      </c>
      <c r="V28" s="239" t="s">
        <v>22</v>
      </c>
      <c r="W28" s="239" t="s">
        <v>119</v>
      </c>
      <c r="X28" s="241">
        <f>IFERROR(IF(Q28="Probabilidad",(I28-(+I28*T28)),IF(Q28="Impacto",I28,"")),"")</f>
        <v>0.36</v>
      </c>
      <c r="Y28" s="242" t="str">
        <f>IFERROR(IF(X28="","",IF(X28&lt;=0.2,"Muy Baja",IF(X28&lt;=0.4,"Baja",IF(X28&lt;=0.6,"Media",IF(X28&lt;=0.8,"Alta","Muy Alta"))))),"")</f>
        <v>Baja</v>
      </c>
      <c r="Z28" s="243">
        <f>+X28</f>
        <v>0.36</v>
      </c>
      <c r="AA28" s="242" t="str">
        <f>IFERROR(IF(AB28="","",IF(AB28&lt;=0.2,"Leve",IF(AB28&lt;=0.4,"Menor",IF(AB28&lt;=0.6,"Moderado",IF(AB28&lt;=0.8,"Mayor","Catastrófico"))))),"")</f>
        <v>Mayor</v>
      </c>
      <c r="AB28" s="243">
        <f>IFERROR(IF(Q28="Impacto",(M28-(+M28*T28)),IF(Q28="Probabilidad",M28,"")),"")</f>
        <v>0.8</v>
      </c>
      <c r="AC28" s="244"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Alto</v>
      </c>
      <c r="AD28" s="245" t="s">
        <v>32</v>
      </c>
      <c r="AE28" s="179" t="s">
        <v>249</v>
      </c>
      <c r="AF28" s="249" t="s">
        <v>229</v>
      </c>
      <c r="AG28" s="259">
        <v>44593</v>
      </c>
      <c r="AH28" s="260" t="s">
        <v>237</v>
      </c>
      <c r="AI28" s="249" t="s">
        <v>232</v>
      </c>
      <c r="AJ28" s="261" t="s">
        <v>41</v>
      </c>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row>
    <row r="29" spans="1:68" ht="151.5" hidden="1" customHeight="1" outlineLevel="1" x14ac:dyDescent="0.3">
      <c r="A29" s="235"/>
      <c r="B29" s="151"/>
      <c r="C29" s="151"/>
      <c r="D29" s="151"/>
      <c r="E29" s="224"/>
      <c r="F29" s="151"/>
      <c r="G29" s="156"/>
      <c r="H29" s="158"/>
      <c r="I29" s="160"/>
      <c r="J29" s="162"/>
      <c r="K29" s="344">
        <f>IF(NOT(ISERROR(MATCH(J29,_xlfn.ANCHORARRAY(E41),0))),I43&amp;"Por favor no seleccionar los criterios de impacto",J29)</f>
        <v>0</v>
      </c>
      <c r="L29" s="158"/>
      <c r="M29" s="160"/>
      <c r="N29" s="164"/>
      <c r="O29" s="139"/>
      <c r="P29" s="166"/>
      <c r="Q29" s="125" t="str">
        <f>IF(OR(R29="Preventivo",R29="Detectivo"),"Probabilidad",IF(R29="Correctivo","Impacto",""))</f>
        <v/>
      </c>
      <c r="R29" s="126"/>
      <c r="S29" s="126"/>
      <c r="T29" s="127" t="str">
        <f t="shared" ref="T29:T33" si="23">IF(AND(R29="Preventivo",S29="Automático"),"50%",IF(AND(R29="Preventivo",S29="Manual"),"40%",IF(AND(R29="Detectivo",S29="Automático"),"40%",IF(AND(R29="Detectivo",S29="Manual"),"30%",IF(AND(R29="Correctivo",S29="Automático"),"35%",IF(AND(R29="Correctivo",S29="Manual"),"25%",""))))))</f>
        <v/>
      </c>
      <c r="U29" s="126"/>
      <c r="V29" s="126"/>
      <c r="W29" s="126"/>
      <c r="X29" s="128" t="str">
        <f>IFERROR(IF(AND(Q28="Probabilidad",Q29="Probabilidad"),(Z28-(+Z28*T29)),IF(Q29="Probabilidad",(I28-(+I28*T29)),IF(Q29="Impacto",Z28,""))),"")</f>
        <v/>
      </c>
      <c r="Y29" s="129" t="str">
        <f t="shared" si="1"/>
        <v/>
      </c>
      <c r="Z29" s="130" t="str">
        <f t="shared" ref="Z29:Z33" si="24">+X29</f>
        <v/>
      </c>
      <c r="AA29" s="129" t="str">
        <f t="shared" si="3"/>
        <v/>
      </c>
      <c r="AB29" s="130" t="str">
        <f>IFERROR(IF(AND(Q28="Impacto",Q29="Impacto"),(AB22-(+AB22*T29)),IF(Q29="Impacto",($M$28-(+$M$28*T29)),IF(Q29="Probabilidad",AB22,""))),"")</f>
        <v/>
      </c>
      <c r="AC29" s="131" t="str">
        <f t="shared" ref="AC29:AC30" si="25">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2"/>
      <c r="AE29" s="133"/>
      <c r="AF29" s="253"/>
      <c r="AG29" s="175"/>
      <c r="AH29" s="175"/>
      <c r="AI29" s="251"/>
      <c r="AJ29" s="253"/>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row>
    <row r="30" spans="1:68" ht="151.5" hidden="1" customHeight="1" outlineLevel="1" x14ac:dyDescent="0.3">
      <c r="A30" s="235"/>
      <c r="B30" s="151"/>
      <c r="C30" s="151"/>
      <c r="D30" s="151"/>
      <c r="E30" s="224"/>
      <c r="F30" s="151"/>
      <c r="G30" s="156"/>
      <c r="H30" s="158"/>
      <c r="I30" s="160"/>
      <c r="J30" s="162"/>
      <c r="K30" s="344">
        <f>IF(NOT(ISERROR(MATCH(J30,_xlfn.ANCHORARRAY(E42),0))),I44&amp;"Por favor no seleccionar los criterios de impacto",J30)</f>
        <v>0</v>
      </c>
      <c r="L30" s="158"/>
      <c r="M30" s="160"/>
      <c r="N30" s="164"/>
      <c r="O30" s="123"/>
      <c r="P30" s="136"/>
      <c r="Q30" s="125" t="str">
        <f>IF(OR(R30="Preventivo",R30="Detectivo"),"Probabilidad",IF(R30="Correctivo","Impacto",""))</f>
        <v/>
      </c>
      <c r="R30" s="126"/>
      <c r="S30" s="126"/>
      <c r="T30" s="127" t="str">
        <f t="shared" si="23"/>
        <v/>
      </c>
      <c r="U30" s="126"/>
      <c r="V30" s="126"/>
      <c r="W30" s="126"/>
      <c r="X30" s="128" t="str">
        <f>IFERROR(IF(AND(Q29="Probabilidad",Q30="Probabilidad"),(Z29-(+Z29*T30)),IF(AND(Q29="Impacto",Q30="Probabilidad"),(Z28-(+Z28*T30)),IF(Q30="Impacto",Z29,""))),"")</f>
        <v/>
      </c>
      <c r="Y30" s="129" t="str">
        <f t="shared" si="1"/>
        <v/>
      </c>
      <c r="Z30" s="130" t="str">
        <f t="shared" si="24"/>
        <v/>
      </c>
      <c r="AA30" s="129" t="str">
        <f t="shared" si="3"/>
        <v/>
      </c>
      <c r="AB30" s="130" t="str">
        <f>IFERROR(IF(AND(Q29="Impacto",Q30="Impacto"),(AB29-(+AB29*T30)),IF(AND(Q29="Probabilidad",Q30="Impacto"),(AB28-(+AB28*T30)),IF(Q30="Probabilidad",AB29,""))),"")</f>
        <v/>
      </c>
      <c r="AC30" s="131" t="str">
        <f t="shared" si="25"/>
        <v/>
      </c>
      <c r="AD30" s="132"/>
      <c r="AE30" s="133"/>
      <c r="AF30" s="134"/>
      <c r="AG30" s="135"/>
      <c r="AH30" s="135"/>
      <c r="AI30" s="133"/>
      <c r="AJ30" s="134"/>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row>
    <row r="31" spans="1:68" ht="151.5" hidden="1" customHeight="1" outlineLevel="1" x14ac:dyDescent="0.3">
      <c r="A31" s="235"/>
      <c r="B31" s="151"/>
      <c r="C31" s="151"/>
      <c r="D31" s="151"/>
      <c r="E31" s="224"/>
      <c r="F31" s="151"/>
      <c r="G31" s="156"/>
      <c r="H31" s="158"/>
      <c r="I31" s="160"/>
      <c r="J31" s="162"/>
      <c r="K31" s="344">
        <f>IF(NOT(ISERROR(MATCH(J31,_xlfn.ANCHORARRAY(E43),0))),I45&amp;"Por favor no seleccionar los criterios de impacto",J31)</f>
        <v>0</v>
      </c>
      <c r="L31" s="158"/>
      <c r="M31" s="160"/>
      <c r="N31" s="164"/>
      <c r="O31" s="123"/>
      <c r="P31" s="124"/>
      <c r="Q31" s="125" t="str">
        <f t="shared" ref="Q31:Q33" si="26">IF(OR(R31="Preventivo",R31="Detectivo"),"Probabilidad",IF(R31="Correctivo","Impacto",""))</f>
        <v/>
      </c>
      <c r="R31" s="126"/>
      <c r="S31" s="126"/>
      <c r="T31" s="127" t="str">
        <f t="shared" si="23"/>
        <v/>
      </c>
      <c r="U31" s="126"/>
      <c r="V31" s="126"/>
      <c r="W31" s="126"/>
      <c r="X31" s="128" t="str">
        <f t="shared" ref="X31:X33" si="27">IFERROR(IF(AND(Q30="Probabilidad",Q31="Probabilidad"),(Z30-(+Z30*T31)),IF(AND(Q30="Impacto",Q31="Probabilidad"),(Z29-(+Z29*T31)),IF(Q31="Impacto",Z30,""))),"")</f>
        <v/>
      </c>
      <c r="Y31" s="129" t="str">
        <f t="shared" si="1"/>
        <v/>
      </c>
      <c r="Z31" s="130" t="str">
        <f t="shared" si="24"/>
        <v/>
      </c>
      <c r="AA31" s="129" t="str">
        <f t="shared" si="3"/>
        <v/>
      </c>
      <c r="AB31" s="130" t="str">
        <f t="shared" ref="AB31:AB33" si="28">IFERROR(IF(AND(Q30="Impacto",Q31="Impacto"),(AB30-(+AB30*T31)),IF(AND(Q30="Probabilidad",Q31="Impacto"),(AB29-(+AB29*T31)),IF(Q31="Probabilidad",AB30,""))),"")</f>
        <v/>
      </c>
      <c r="AC31" s="131"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2"/>
      <c r="AE31" s="133"/>
      <c r="AF31" s="134"/>
      <c r="AG31" s="135"/>
      <c r="AH31" s="135"/>
      <c r="AI31" s="133"/>
      <c r="AJ31" s="134"/>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row>
    <row r="32" spans="1:68" ht="151.5" hidden="1" customHeight="1" outlineLevel="1" x14ac:dyDescent="0.3">
      <c r="A32" s="235"/>
      <c r="B32" s="151"/>
      <c r="C32" s="151"/>
      <c r="D32" s="151"/>
      <c r="E32" s="224"/>
      <c r="F32" s="151"/>
      <c r="G32" s="156"/>
      <c r="H32" s="158"/>
      <c r="I32" s="160"/>
      <c r="J32" s="162"/>
      <c r="K32" s="344">
        <f>IF(NOT(ISERROR(MATCH(J32,_xlfn.ANCHORARRAY(E44),0))),I46&amp;"Por favor no seleccionar los criterios de impacto",J32)</f>
        <v>0</v>
      </c>
      <c r="L32" s="158"/>
      <c r="M32" s="160"/>
      <c r="N32" s="164"/>
      <c r="O32" s="123"/>
      <c r="P32" s="124"/>
      <c r="Q32" s="125" t="str">
        <f t="shared" si="26"/>
        <v/>
      </c>
      <c r="R32" s="126"/>
      <c r="S32" s="126"/>
      <c r="T32" s="127" t="str">
        <f t="shared" si="23"/>
        <v/>
      </c>
      <c r="U32" s="126"/>
      <c r="V32" s="126"/>
      <c r="W32" s="126"/>
      <c r="X32" s="137" t="str">
        <f t="shared" si="27"/>
        <v/>
      </c>
      <c r="Y32" s="129" t="str">
        <f>IFERROR(IF(X32="","",IF(X32&lt;=0.2,"Muy Baja",IF(X32&lt;=0.4,"Baja",IF(X32&lt;=0.6,"Media",IF(X32&lt;=0.8,"Alta","Muy Alta"))))),"")</f>
        <v/>
      </c>
      <c r="Z32" s="130" t="str">
        <f t="shared" si="24"/>
        <v/>
      </c>
      <c r="AA32" s="129" t="str">
        <f t="shared" si="3"/>
        <v/>
      </c>
      <c r="AB32" s="130" t="str">
        <f t="shared" si="28"/>
        <v/>
      </c>
      <c r="AC32" s="131" t="str">
        <f t="shared" ref="AC32:AC33" si="29">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2"/>
      <c r="AE32" s="133"/>
      <c r="AF32" s="134"/>
      <c r="AG32" s="135"/>
      <c r="AH32" s="135"/>
      <c r="AI32" s="133"/>
      <c r="AJ32" s="134"/>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row>
    <row r="33" spans="1:68" ht="151.5" hidden="1" customHeight="1" outlineLevel="1" x14ac:dyDescent="0.3">
      <c r="A33" s="235"/>
      <c r="B33" s="151"/>
      <c r="C33" s="151"/>
      <c r="D33" s="151"/>
      <c r="E33" s="224"/>
      <c r="F33" s="151"/>
      <c r="G33" s="156"/>
      <c r="H33" s="158"/>
      <c r="I33" s="160"/>
      <c r="J33" s="162"/>
      <c r="K33" s="345">
        <f>IF(NOT(ISERROR(MATCH(J33,_xlfn.ANCHORARRAY(E45),0))),I47&amp;"Por favor no seleccionar los criterios de impacto",J33)</f>
        <v>0</v>
      </c>
      <c r="L33" s="158"/>
      <c r="M33" s="160"/>
      <c r="N33" s="164"/>
      <c r="O33" s="138"/>
      <c r="P33" s="218"/>
      <c r="Q33" s="219" t="str">
        <f t="shared" si="26"/>
        <v/>
      </c>
      <c r="R33" s="132"/>
      <c r="S33" s="132"/>
      <c r="T33" s="130" t="str">
        <f t="shared" si="23"/>
        <v/>
      </c>
      <c r="U33" s="132"/>
      <c r="V33" s="132"/>
      <c r="W33" s="132"/>
      <c r="X33" s="220" t="str">
        <f t="shared" si="27"/>
        <v/>
      </c>
      <c r="Y33" s="221" t="str">
        <f t="shared" si="1"/>
        <v/>
      </c>
      <c r="Z33" s="130" t="str">
        <f t="shared" si="24"/>
        <v/>
      </c>
      <c r="AA33" s="221" t="str">
        <f t="shared" si="3"/>
        <v/>
      </c>
      <c r="AB33" s="130" t="str">
        <f t="shared" si="28"/>
        <v/>
      </c>
      <c r="AC33" s="222" t="str">
        <f t="shared" si="29"/>
        <v/>
      </c>
      <c r="AD33" s="132"/>
      <c r="AE33" s="140"/>
      <c r="AF33" s="142"/>
      <c r="AG33" s="223"/>
      <c r="AH33" s="223"/>
      <c r="AI33" s="217"/>
      <c r="AJ33" s="142"/>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row>
    <row r="34" spans="1:68" ht="244.5" customHeight="1" collapsed="1" x14ac:dyDescent="0.3">
      <c r="A34" s="190">
        <v>30</v>
      </c>
      <c r="B34" s="176" t="s">
        <v>132</v>
      </c>
      <c r="C34" s="176" t="s">
        <v>242</v>
      </c>
      <c r="D34" s="249" t="s">
        <v>222</v>
      </c>
      <c r="E34" s="178" t="s">
        <v>241</v>
      </c>
      <c r="F34" s="176" t="s">
        <v>123</v>
      </c>
      <c r="G34" s="197">
        <v>16</v>
      </c>
      <c r="H34" s="198" t="str">
        <f>IF(G34&lt;=0,"",IF(G34&lt;=2,"Muy Baja",IF(G34&lt;=24,"Baja",IF(G34&lt;=500,"Media",IF(G34&lt;=5000,"Alta","Muy Alta")))))</f>
        <v>Baja</v>
      </c>
      <c r="I34" s="199">
        <f>IF(H34="","",IF(H34="Muy Baja",0.2,IF(H34="Baja",0.4,IF(H34="Media",0.6,IF(H34="Alta",0.8,IF(H34="Muy Alta",1,))))))</f>
        <v>0.4</v>
      </c>
      <c r="J34" s="200" t="s">
        <v>150</v>
      </c>
      <c r="K34" s="343" t="str">
        <f>IF(NOT(ISERROR(MATCH(J34,'Tabla Impacto'!$B$221:$B$223,0))),'Tabla Impacto'!$F$223&amp;"Por favor no seleccionar los criterios de impacto(Afectación Económica o presupuestal y Pérdida Reputacional)",J34)</f>
        <v xml:space="preserve">     Entre 10 y 50 SMLMV </v>
      </c>
      <c r="L34" s="198" t="str">
        <f>IF(OR(K34='Tabla Impacto'!$C$11,K34='Tabla Impacto'!$D$11),"Leve",IF(OR(K34='Tabla Impacto'!$C$12,K34='Tabla Impacto'!$D$12),"Menor",IF(OR(K34='Tabla Impacto'!$C$13,K34='Tabla Impacto'!$D$13),"Moderado",IF(OR(K34='Tabla Impacto'!$C$14,K34='Tabla Impacto'!$D$14),"Mayor",IF(OR(K34='Tabla Impacto'!$C$15,K34='Tabla Impacto'!$D$15),"Catastrófico","")))))</f>
        <v>Menor</v>
      </c>
      <c r="M34" s="199">
        <f>IF(L34="","",IF(L34="Leve",0.2,IF(L34="Menor",0.4,IF(L34="Moderado",0.6,IF(L34="Mayor",0.8,IF(L34="Catastrófico",1,))))))</f>
        <v>0.4</v>
      </c>
      <c r="N34" s="201"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Moderado</v>
      </c>
      <c r="O34" s="190">
        <v>30</v>
      </c>
      <c r="P34" s="249" t="s">
        <v>223</v>
      </c>
      <c r="Q34" s="191" t="s">
        <v>4</v>
      </c>
      <c r="R34" s="192" t="s">
        <v>14</v>
      </c>
      <c r="S34" s="192" t="s">
        <v>9</v>
      </c>
      <c r="T34" s="193" t="str">
        <f>IF(AND(R34="Preventivo",S34="Automático"),"50%",IF(AND(R34="Preventivo",S34="Manual"),"40%",IF(AND(R34="Detectivo",S34="Automático"),"40%",IF(AND(R34="Detectivo",S34="Manual"),"30%",IF(AND(R34="Correctivo",S34="Automático"),"35%",IF(AND(R34="Correctivo",S34="Manual"),"25%",""))))))</f>
        <v>40%</v>
      </c>
      <c r="U34" s="192" t="s">
        <v>19</v>
      </c>
      <c r="V34" s="192" t="s">
        <v>22</v>
      </c>
      <c r="W34" s="192" t="s">
        <v>119</v>
      </c>
      <c r="X34" s="194">
        <f>IFERROR(IF(Q34="Probabilidad",(I34-(+I34*T34)),IF(Q34="Impacto",I34,"")),"")</f>
        <v>0.24</v>
      </c>
      <c r="Y34" s="195" t="str">
        <f>IFERROR(IF(X34="","",IF(X34&lt;=0.2,"Muy Baja",IF(X34&lt;=0.4,"Baja",IF(X34&lt;=0.6,"Media",IF(X34&lt;=0.8,"Alta","Muy Alta"))))),"")</f>
        <v>Baja</v>
      </c>
      <c r="Z34" s="193">
        <f>+X34</f>
        <v>0.24</v>
      </c>
      <c r="AA34" s="195" t="str">
        <f>IFERROR(IF(AB34="","",IF(AB34&lt;=0.2,"Leve",IF(AB34&lt;=0.4,"Menor",IF(AB34&lt;=0.6,"Moderado",IF(AB34&lt;=0.8,"Mayor","Catastrófico"))))),"")</f>
        <v>Menor</v>
      </c>
      <c r="AB34" s="193">
        <f>IFERROR(IF(Q34="Impacto",(M34-(+M34*T34)),IF(Q34="Probabilidad",M34,"")),"")</f>
        <v>0.4</v>
      </c>
      <c r="AC34" s="196"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Moderado</v>
      </c>
      <c r="AD34" s="192" t="s">
        <v>136</v>
      </c>
      <c r="AE34" s="249" t="s">
        <v>248</v>
      </c>
      <c r="AF34" s="249" t="s">
        <v>229</v>
      </c>
      <c r="AG34" s="257">
        <v>44531</v>
      </c>
      <c r="AH34" s="258" t="s">
        <v>237</v>
      </c>
      <c r="AI34" s="249" t="s">
        <v>232</v>
      </c>
      <c r="AJ34" s="197" t="s">
        <v>41</v>
      </c>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row>
    <row r="35" spans="1:68" ht="151.5" hidden="1" customHeight="1" outlineLevel="1" x14ac:dyDescent="0.3">
      <c r="A35" s="247"/>
      <c r="B35" s="246"/>
      <c r="C35" s="249"/>
      <c r="D35" s="249"/>
      <c r="E35" s="224"/>
      <c r="F35" s="151"/>
      <c r="G35" s="156"/>
      <c r="H35" s="158"/>
      <c r="I35" s="160"/>
      <c r="J35" s="162"/>
      <c r="K35" s="344">
        <f>IF(NOT(ISERROR(MATCH(J35,_xlfn.ANCHORARRAY(E47),0))),I49&amp;"Por favor no seleccionar los criterios de impacto",J35)</f>
        <v>0</v>
      </c>
      <c r="L35" s="198" t="str">
        <f>IF(OR(K35='Tabla Impacto'!$C$11,K35='Tabla Impacto'!$D$11),"Leve",IF(OR(K35='Tabla Impacto'!$C$12,K35='Tabla Impacto'!$D$12),"Menor",IF(OR(K35='Tabla Impacto'!$C$13,K35='Tabla Impacto'!$D$13),"Moderado",IF(OR(K35='Tabla Impacto'!$C$14,K35='Tabla Impacto'!$D$14),"Mayor",IF(OR(K35='Tabla Impacto'!$C$15,K35='Tabla Impacto'!$D$15),"Catastrófico","")))))</f>
        <v/>
      </c>
      <c r="M35" s="160"/>
      <c r="N35" s="164"/>
      <c r="O35" s="139"/>
      <c r="P35" s="237"/>
      <c r="Q35" s="167" t="str">
        <f>IF(OR(R35="Preventivo",R35="Detectivo"),"Probabilidad",IF(R35="Correctivo","Impacto",""))</f>
        <v/>
      </c>
      <c r="R35" s="168"/>
      <c r="S35" s="168"/>
      <c r="T35" s="169" t="str">
        <f t="shared" ref="T35:T39" si="30">IF(AND(R35="Preventivo",S35="Automático"),"50%",IF(AND(R35="Preventivo",S35="Manual"),"40%",IF(AND(R35="Detectivo",S35="Automático"),"40%",IF(AND(R35="Detectivo",S35="Manual"),"30%",IF(AND(R35="Correctivo",S35="Automático"),"35%",IF(AND(R35="Correctivo",S35="Manual"),"25%",""))))))</f>
        <v/>
      </c>
      <c r="U35" s="168"/>
      <c r="V35" s="168"/>
      <c r="W35" s="168"/>
      <c r="X35" s="170" t="str">
        <f>IFERROR(IF(AND(Q34="Probabilidad",Q35="Probabilidad"),(Z34-(+Z34*T35)),IF(Q35="Probabilidad",(I34-(+I34*T35)),IF(Q35="Impacto",Z34,""))),"")</f>
        <v/>
      </c>
      <c r="Y35" s="171" t="str">
        <f t="shared" si="1"/>
        <v/>
      </c>
      <c r="Z35" s="172" t="str">
        <f t="shared" ref="Z35:Z39" si="31">+X35</f>
        <v/>
      </c>
      <c r="AA35" s="171" t="str">
        <f t="shared" si="3"/>
        <v/>
      </c>
      <c r="AB35" s="172" t="str">
        <f>IFERROR(IF(AND(Q34="Impacto",Q35="Impacto"),(AB28-(+AB28*T35)),IF(Q35="Impacto",($M$34-(+$M$34*T35)),IF(Q35="Probabilidad",AB28,""))),"")</f>
        <v/>
      </c>
      <c r="AC35" s="173" t="str">
        <f t="shared" ref="AC35:AC36" si="32">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74"/>
      <c r="AE35" s="249"/>
      <c r="AF35" s="143"/>
      <c r="AG35" s="175"/>
      <c r="AH35" s="175"/>
      <c r="AI35" s="141"/>
      <c r="AJ35" s="143"/>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row>
    <row r="36" spans="1:68" ht="151.5" hidden="1" customHeight="1" outlineLevel="1" x14ac:dyDescent="0.3">
      <c r="A36" s="150"/>
      <c r="B36" s="147"/>
      <c r="C36" s="151"/>
      <c r="D36" s="151"/>
      <c r="E36" s="224"/>
      <c r="F36" s="151"/>
      <c r="G36" s="156"/>
      <c r="H36" s="158"/>
      <c r="I36" s="160"/>
      <c r="J36" s="162"/>
      <c r="K36" s="344">
        <f>IF(NOT(ISERROR(MATCH(J36,_xlfn.ANCHORARRAY(E48),0))),I50&amp;"Por favor no seleccionar los criterios de impacto",J36)</f>
        <v>0</v>
      </c>
      <c r="L36" s="198" t="str">
        <f>IF(OR(K36='Tabla Impacto'!$C$11,K36='Tabla Impacto'!$D$11),"Leve",IF(OR(K36='Tabla Impacto'!$C$12,K36='Tabla Impacto'!$D$12),"Menor",IF(OR(K36='Tabla Impacto'!$C$13,K36='Tabla Impacto'!$D$13),"Moderado",IF(OR(K36='Tabla Impacto'!$C$14,K36='Tabla Impacto'!$D$14),"Mayor",IF(OR(K36='Tabla Impacto'!$C$15,K36='Tabla Impacto'!$D$15),"Catastrófico","")))))</f>
        <v/>
      </c>
      <c r="M36" s="160"/>
      <c r="N36" s="164"/>
      <c r="O36" s="123"/>
      <c r="P36" s="136"/>
      <c r="Q36" s="125" t="str">
        <f>IF(OR(R36="Preventivo",R36="Detectivo"),"Probabilidad",IF(R36="Correctivo","Impacto",""))</f>
        <v/>
      </c>
      <c r="R36" s="126"/>
      <c r="S36" s="126"/>
      <c r="T36" s="127" t="str">
        <f t="shared" si="30"/>
        <v/>
      </c>
      <c r="U36" s="126"/>
      <c r="V36" s="126"/>
      <c r="W36" s="126"/>
      <c r="X36" s="128" t="str">
        <f>IFERROR(IF(AND(Q35="Probabilidad",Q36="Probabilidad"),(Z35-(+Z35*T36)),IF(AND(Q35="Impacto",Q36="Probabilidad"),(Z34-(+Z34*T36)),IF(Q36="Impacto",Z35,""))),"")</f>
        <v/>
      </c>
      <c r="Y36" s="129" t="str">
        <f t="shared" si="1"/>
        <v/>
      </c>
      <c r="Z36" s="130" t="str">
        <f t="shared" si="31"/>
        <v/>
      </c>
      <c r="AA36" s="129" t="str">
        <f t="shared" si="3"/>
        <v/>
      </c>
      <c r="AB36" s="130" t="str">
        <f>IFERROR(IF(AND(Q35="Impacto",Q36="Impacto"),(AB35-(+AB35*T36)),IF(AND(Q35="Probabilidad",Q36="Impacto"),(AB34-(+AB34*T36)),IF(Q36="Probabilidad",AB35,""))),"")</f>
        <v/>
      </c>
      <c r="AC36" s="131" t="str">
        <f t="shared" si="32"/>
        <v/>
      </c>
      <c r="AD36" s="132"/>
      <c r="AE36" s="133"/>
      <c r="AF36" s="134"/>
      <c r="AG36" s="135"/>
      <c r="AH36" s="135"/>
      <c r="AI36" s="133"/>
      <c r="AJ36" s="134"/>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row>
    <row r="37" spans="1:68" ht="151.5" hidden="1" customHeight="1" outlineLevel="1" x14ac:dyDescent="0.3">
      <c r="A37" s="150"/>
      <c r="B37" s="147"/>
      <c r="C37" s="151"/>
      <c r="D37" s="151"/>
      <c r="E37" s="224"/>
      <c r="F37" s="151"/>
      <c r="G37" s="156"/>
      <c r="H37" s="158"/>
      <c r="I37" s="160"/>
      <c r="J37" s="162"/>
      <c r="K37" s="344">
        <f>IF(NOT(ISERROR(MATCH(J37,_xlfn.ANCHORARRAY(E49),0))),I51&amp;"Por favor no seleccionar los criterios de impacto",J37)</f>
        <v>0</v>
      </c>
      <c r="L37" s="198" t="str">
        <f>IF(OR(K37='Tabla Impacto'!$C$11,K37='Tabla Impacto'!$D$11),"Leve",IF(OR(K37='Tabla Impacto'!$C$12,K37='Tabla Impacto'!$D$12),"Menor",IF(OR(K37='Tabla Impacto'!$C$13,K37='Tabla Impacto'!$D$13),"Moderado",IF(OR(K37='Tabla Impacto'!$C$14,K37='Tabla Impacto'!$D$14),"Mayor",IF(OR(K37='Tabla Impacto'!$C$15,K37='Tabla Impacto'!$D$15),"Catastrófico","")))))</f>
        <v/>
      </c>
      <c r="M37" s="160"/>
      <c r="N37" s="164"/>
      <c r="O37" s="123"/>
      <c r="P37" s="124"/>
      <c r="Q37" s="125" t="str">
        <f t="shared" ref="Q37:Q39" si="33">IF(OR(R37="Preventivo",R37="Detectivo"),"Probabilidad",IF(R37="Correctivo","Impacto",""))</f>
        <v/>
      </c>
      <c r="R37" s="126"/>
      <c r="S37" s="126"/>
      <c r="T37" s="127" t="str">
        <f t="shared" si="30"/>
        <v/>
      </c>
      <c r="U37" s="126"/>
      <c r="V37" s="126"/>
      <c r="W37" s="126"/>
      <c r="X37" s="128" t="str">
        <f t="shared" ref="X37:X39" si="34">IFERROR(IF(AND(Q36="Probabilidad",Q37="Probabilidad"),(Z36-(+Z36*T37)),IF(AND(Q36="Impacto",Q37="Probabilidad"),(Z35-(+Z35*T37)),IF(Q37="Impacto",Z36,""))),"")</f>
        <v/>
      </c>
      <c r="Y37" s="129" t="str">
        <f t="shared" si="1"/>
        <v/>
      </c>
      <c r="Z37" s="130" t="str">
        <f t="shared" si="31"/>
        <v/>
      </c>
      <c r="AA37" s="129" t="str">
        <f t="shared" si="3"/>
        <v/>
      </c>
      <c r="AB37" s="130" t="str">
        <f t="shared" ref="AB37:AB39" si="35">IFERROR(IF(AND(Q36="Impacto",Q37="Impacto"),(AB36-(+AB36*T37)),IF(AND(Q36="Probabilidad",Q37="Impacto"),(AB35-(+AB35*T37)),IF(Q37="Probabilidad",AB36,""))),"")</f>
        <v/>
      </c>
      <c r="AC37" s="131"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2"/>
      <c r="AE37" s="133"/>
      <c r="AF37" s="134"/>
      <c r="AG37" s="135"/>
      <c r="AH37" s="135"/>
      <c r="AI37" s="133"/>
      <c r="AJ37" s="134"/>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row>
    <row r="38" spans="1:68" ht="151.5" hidden="1" customHeight="1" outlineLevel="1" x14ac:dyDescent="0.3">
      <c r="A38" s="150"/>
      <c r="B38" s="147"/>
      <c r="C38" s="151"/>
      <c r="D38" s="151"/>
      <c r="E38" s="224"/>
      <c r="F38" s="151"/>
      <c r="G38" s="156"/>
      <c r="H38" s="158"/>
      <c r="I38" s="160"/>
      <c r="J38" s="162"/>
      <c r="K38" s="344">
        <f>IF(NOT(ISERROR(MATCH(J38,_xlfn.ANCHORARRAY(E50),0))),I52&amp;"Por favor no seleccionar los criterios de impacto",J38)</f>
        <v>0</v>
      </c>
      <c r="L38" s="198" t="str">
        <f>IF(OR(K38='Tabla Impacto'!$C$11,K38='Tabla Impacto'!$D$11),"Leve",IF(OR(K38='Tabla Impacto'!$C$12,K38='Tabla Impacto'!$D$12),"Menor",IF(OR(K38='Tabla Impacto'!$C$13,K38='Tabla Impacto'!$D$13),"Moderado",IF(OR(K38='Tabla Impacto'!$C$14,K38='Tabla Impacto'!$D$14),"Mayor",IF(OR(K38='Tabla Impacto'!$C$15,K38='Tabla Impacto'!$D$15),"Catastrófico","")))))</f>
        <v/>
      </c>
      <c r="M38" s="160"/>
      <c r="N38" s="164"/>
      <c r="O38" s="123"/>
      <c r="P38" s="124"/>
      <c r="Q38" s="125" t="str">
        <f t="shared" si="33"/>
        <v/>
      </c>
      <c r="R38" s="126"/>
      <c r="S38" s="126"/>
      <c r="T38" s="127" t="str">
        <f t="shared" si="30"/>
        <v/>
      </c>
      <c r="U38" s="126"/>
      <c r="V38" s="126"/>
      <c r="W38" s="126"/>
      <c r="X38" s="128" t="str">
        <f t="shared" si="34"/>
        <v/>
      </c>
      <c r="Y38" s="129" t="str">
        <f t="shared" si="1"/>
        <v/>
      </c>
      <c r="Z38" s="130" t="str">
        <f t="shared" si="31"/>
        <v/>
      </c>
      <c r="AA38" s="129" t="str">
        <f t="shared" si="3"/>
        <v/>
      </c>
      <c r="AB38" s="130" t="str">
        <f t="shared" si="35"/>
        <v/>
      </c>
      <c r="AC38" s="131" t="str">
        <f t="shared" ref="AC38:AC39" si="36">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2"/>
      <c r="AE38" s="133"/>
      <c r="AF38" s="134"/>
      <c r="AG38" s="135"/>
      <c r="AH38" s="135"/>
      <c r="AI38" s="133"/>
      <c r="AJ38" s="134"/>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row>
    <row r="39" spans="1:68" ht="174.75" hidden="1" customHeight="1" outlineLevel="1" x14ac:dyDescent="0.3">
      <c r="A39" s="150"/>
      <c r="B39" s="147"/>
      <c r="C39" s="151"/>
      <c r="D39" s="151"/>
      <c r="E39" s="224"/>
      <c r="F39" s="151"/>
      <c r="G39" s="156"/>
      <c r="H39" s="158"/>
      <c r="I39" s="160"/>
      <c r="J39" s="162"/>
      <c r="K39" s="345">
        <f>IF(NOT(ISERROR(MATCH(J39,_xlfn.ANCHORARRAY(E51),0))),I53&amp;"Por favor no seleccionar los criterios de impacto",J39)</f>
        <v>0</v>
      </c>
      <c r="L39" s="198" t="str">
        <f>IF(OR(K39='Tabla Impacto'!$C$11,K39='Tabla Impacto'!$D$11),"Leve",IF(OR(K39='Tabla Impacto'!$C$12,K39='Tabla Impacto'!$D$12),"Menor",IF(OR(K39='Tabla Impacto'!$C$13,K39='Tabla Impacto'!$D$13),"Moderado",IF(OR(K39='Tabla Impacto'!$C$14,K39='Tabla Impacto'!$D$14),"Mayor",IF(OR(K39='Tabla Impacto'!$C$15,K39='Tabla Impacto'!$D$15),"Catastrófico","")))))</f>
        <v/>
      </c>
      <c r="M39" s="160"/>
      <c r="N39" s="164"/>
      <c r="O39" s="138"/>
      <c r="P39" s="218"/>
      <c r="Q39" s="219" t="str">
        <f t="shared" si="33"/>
        <v/>
      </c>
      <c r="R39" s="132"/>
      <c r="S39" s="132"/>
      <c r="T39" s="130" t="str">
        <f t="shared" si="30"/>
        <v/>
      </c>
      <c r="U39" s="132"/>
      <c r="V39" s="132"/>
      <c r="W39" s="132"/>
      <c r="X39" s="220" t="str">
        <f t="shared" si="34"/>
        <v/>
      </c>
      <c r="Y39" s="221" t="str">
        <f t="shared" si="1"/>
        <v/>
      </c>
      <c r="Z39" s="130" t="str">
        <f t="shared" si="31"/>
        <v/>
      </c>
      <c r="AA39" s="221" t="str">
        <f t="shared" si="3"/>
        <v/>
      </c>
      <c r="AB39" s="130" t="str">
        <f t="shared" si="35"/>
        <v/>
      </c>
      <c r="AC39" s="222" t="str">
        <f t="shared" si="36"/>
        <v/>
      </c>
      <c r="AD39" s="132"/>
      <c r="AE39" s="217"/>
      <c r="AF39" s="142"/>
      <c r="AG39" s="223"/>
      <c r="AH39" s="223"/>
      <c r="AI39" s="140"/>
      <c r="AJ39" s="142"/>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row>
    <row r="40" spans="1:68" ht="211.5" customHeight="1" collapsed="1" x14ac:dyDescent="0.3">
      <c r="A40" s="190">
        <v>31</v>
      </c>
      <c r="B40" s="264" t="s">
        <v>134</v>
      </c>
      <c r="C40" s="264" t="s">
        <v>244</v>
      </c>
      <c r="D40" s="264" t="s">
        <v>224</v>
      </c>
      <c r="E40" s="178" t="s">
        <v>243</v>
      </c>
      <c r="F40" s="264" t="s">
        <v>123</v>
      </c>
      <c r="G40" s="197">
        <v>24</v>
      </c>
      <c r="H40" s="198" t="str">
        <f>IF(G40&lt;=0,"",IF(G40&lt;=2,"Muy Baja",IF(G40&lt;=24,"Baja",IF(G40&lt;=500,"Media",IF(G40&lt;=5000,"Alta","Muy Alta")))))</f>
        <v>Baja</v>
      </c>
      <c r="I40" s="199">
        <f>IF(H40="","",IF(H40="Muy Baja",0.2,IF(H40="Baja",0.4,IF(H40="Media",0.6,IF(H40="Alta",0.8,IF(H40="Muy Alta",1,))))))</f>
        <v>0.4</v>
      </c>
      <c r="J40" s="200" t="s">
        <v>149</v>
      </c>
      <c r="K40" s="265"/>
      <c r="L40" s="198" t="s">
        <v>7</v>
      </c>
      <c r="M40" s="199">
        <f>IF(L40="","",IF(L40="Leve",0.2,IF(L40="Menor",0.4,IF(L40="Moderado",0.6,IF(L40="Mayor",0.8,IF(L40="Catastrófico",1,))))))</f>
        <v>0.8</v>
      </c>
      <c r="N40" s="201"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Alto</v>
      </c>
      <c r="O40" s="190">
        <v>31</v>
      </c>
      <c r="P40" s="237" t="s">
        <v>246</v>
      </c>
      <c r="Q40" s="191" t="s">
        <v>4</v>
      </c>
      <c r="R40" s="192" t="s">
        <v>14</v>
      </c>
      <c r="S40" s="192" t="s">
        <v>9</v>
      </c>
      <c r="T40" s="193" t="str">
        <f>IF(AND(R40="Preventivo",S40="Automático"),"50%",IF(AND(R40="Preventivo",S40="Manual"),"40%",IF(AND(R40="Detectivo",S40="Automático"),"40%",IF(AND(R40="Detectivo",S40="Manual"),"30%",IF(AND(R40="Correctivo",S40="Automático"),"35%",IF(AND(R40="Correctivo",S40="Manual"),"25%",""))))))</f>
        <v>40%</v>
      </c>
      <c r="U40" s="192" t="s">
        <v>19</v>
      </c>
      <c r="V40" s="192" t="s">
        <v>22</v>
      </c>
      <c r="W40" s="192" t="s">
        <v>119</v>
      </c>
      <c r="X40" s="194">
        <f>IFERROR(IF(Q40="Probabilidad",(I40-(+I40*T40)),IF(Q40="Impacto",I40,"")),"")</f>
        <v>0.24</v>
      </c>
      <c r="Y40" s="195" t="str">
        <f>IFERROR(IF(X40="","",IF(X40&lt;=0.2,"Muy Baja",IF(X40&lt;=0.4,"Baja",IF(X40&lt;=0.6,"Media",IF(X40&lt;=0.8,"Alta","Muy Alta"))))),"")</f>
        <v>Baja</v>
      </c>
      <c r="Z40" s="193">
        <f>+X40</f>
        <v>0.24</v>
      </c>
      <c r="AA40" s="195" t="str">
        <f>IFERROR(IF(AB40="","",IF(AB40&lt;=0.2,"Leve",IF(AB40&lt;=0.4,"Menor",IF(AB40&lt;=0.6,"Moderado",IF(AB40&lt;=0.8,"Mayor","Catastrófico"))))),"")</f>
        <v>Mayor</v>
      </c>
      <c r="AB40" s="193">
        <f>IFERROR(IF(Q40="Impacto",(M40-(+M40*T40)),IF(Q40="Probabilidad",M40,"")),"")</f>
        <v>0.8</v>
      </c>
      <c r="AC40" s="196"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Alto</v>
      </c>
      <c r="AD40" s="192" t="s">
        <v>32</v>
      </c>
      <c r="AE40" s="237" t="s">
        <v>247</v>
      </c>
      <c r="AF40" s="262" t="s">
        <v>245</v>
      </c>
      <c r="AG40" s="263">
        <v>44531</v>
      </c>
      <c r="AH40" s="263" t="s">
        <v>237</v>
      </c>
      <c r="AI40" s="264" t="s">
        <v>232</v>
      </c>
      <c r="AJ40" s="197" t="s">
        <v>41</v>
      </c>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row>
    <row r="41" spans="1:68" ht="211.5" customHeight="1" x14ac:dyDescent="0.3">
      <c r="A41" s="190">
        <v>32</v>
      </c>
      <c r="B41" s="176" t="s">
        <v>132</v>
      </c>
      <c r="C41" s="249" t="s">
        <v>255</v>
      </c>
      <c r="D41" s="249" t="s">
        <v>224</v>
      </c>
      <c r="E41" s="178" t="s">
        <v>254</v>
      </c>
      <c r="F41" s="176" t="s">
        <v>125</v>
      </c>
      <c r="G41" s="197">
        <v>16</v>
      </c>
      <c r="H41" s="198" t="str">
        <f>IF(G41&lt;=0,"",IF(G41&lt;=2,"Muy Baja",IF(G41&lt;=24,"Baja",IF(G41&lt;=500,"Media",IF(G41&lt;=5000,"Alta","Muy Alta")))))</f>
        <v>Baja</v>
      </c>
      <c r="I41" s="199">
        <f>IF(H41="","",IF(H41="Muy Baja",0.2,IF(H41="Baja",0.4,IF(H41="Media",0.6,IF(H41="Alta",0.8,IF(H41="Muy Alta",1,))))))</f>
        <v>0.4</v>
      </c>
      <c r="J41" s="200" t="s">
        <v>150</v>
      </c>
      <c r="K41" s="343" t="str">
        <f>IF(NOT(ISERROR(MATCH(J41,'Tabla Impacto'!$B$221:$B$223,0))),'Tabla Impacto'!$F$223&amp;"Por favor no seleccionar los criterios de impacto(Afectación Económica o presupuestal y Pérdida Reputacional)",J41)</f>
        <v xml:space="preserve">     Entre 10 y 50 SMLMV </v>
      </c>
      <c r="L41" s="198" t="str">
        <f>IF(OR(K41='Tabla Impacto'!$C$11,K41='Tabla Impacto'!$D$11),"Leve",IF(OR(K41='Tabla Impacto'!$C$12,K41='Tabla Impacto'!$D$12),"Menor",IF(OR(K41='Tabla Impacto'!$C$13,K41='Tabla Impacto'!$D$13),"Moderado",IF(OR(K41='Tabla Impacto'!$C$14,K41='Tabla Impacto'!$D$14),"Mayor",IF(OR(K41='Tabla Impacto'!$C$15,K41='Tabla Impacto'!$D$15),"Catastrófico","")))))</f>
        <v>Menor</v>
      </c>
      <c r="M41" s="199">
        <f>IF(L41="","",IF(L41="Leve",0.2,IF(L41="Menor",0.4,IF(L41="Moderado",0.6,IF(L41="Mayor",0.8,IF(L41="Catastrófico",1,))))))</f>
        <v>0.4</v>
      </c>
      <c r="N41" s="201" t="str">
        <f>IF(OR(AND(H41="Muy Baja",L41="Leve"),AND(H41="Muy Baja",L41="Menor"),AND(H41="Baja",L41="Leve")),"Bajo",IF(OR(AND(H41="Muy baja",L41="Moderado"),AND(H41="Baja",L41="Menor"),AND(H41="Baja",L41="Moderado"),AND(H41="Media",L41="Leve"),AND(H41="Media",L41="Menor"),AND(H41="Media",L41="Moderado"),AND(H41="Alta",L41="Leve"),AND(H41="Alta",L41="Menor")),"Moderado",IF(OR(AND(H41="Muy Baja",L41="Mayor"),AND(H41="Baja",L41="Mayor"),AND(H41="Media",L41="Mayor"),AND(H41="Alta",L41="Moderado"),AND(H41="Alta",L41="Mayor"),AND(H41="Muy Alta",L41="Leve"),AND(H41="Muy Alta",L41="Menor"),AND(H41="Muy Alta",L41="Moderado"),AND(H41="Muy Alta",L41="Mayor")),"Alto",IF(OR(AND(H41="Muy Baja",L41="Catastrófico"),AND(H41="Baja",L41="Catastrófico"),AND(H41="Media",L41="Catastrófico"),AND(H41="Alta",L41="Catastrófico"),AND(H41="Muy Alta",L41="Catastrófico")),"Extremo",""))))</f>
        <v>Moderado</v>
      </c>
      <c r="O41" s="190">
        <v>32</v>
      </c>
      <c r="P41" s="237" t="s">
        <v>257</v>
      </c>
      <c r="Q41" s="191" t="s">
        <v>4</v>
      </c>
      <c r="R41" s="192" t="s">
        <v>14</v>
      </c>
      <c r="S41" s="192" t="s">
        <v>9</v>
      </c>
      <c r="T41" s="193" t="str">
        <f>IF(AND(R41="Preventivo",S41="Automático"),"50%",IF(AND(R41="Preventivo",S41="Manual"),"40%",IF(AND(R41="Detectivo",S41="Automático"),"40%",IF(AND(R41="Detectivo",S41="Manual"),"30%",IF(AND(R41="Correctivo",S41="Automático"),"35%",IF(AND(R41="Correctivo",S41="Manual"),"25%",""))))))</f>
        <v>40%</v>
      </c>
      <c r="U41" s="192" t="s">
        <v>19</v>
      </c>
      <c r="V41" s="192" t="s">
        <v>22</v>
      </c>
      <c r="W41" s="192" t="s">
        <v>119</v>
      </c>
      <c r="X41" s="194">
        <f>IFERROR(IF(Q41="Probabilidad",(I41-(+I41*T41)),IF(Q41="Impacto",I41,"")),"")</f>
        <v>0.24</v>
      </c>
      <c r="Y41" s="195" t="str">
        <f>IFERROR(IF(X41="","",IF(X41&lt;=0.2,"Muy Baja",IF(X41&lt;=0.4,"Baja",IF(X41&lt;=0.6,"Media",IF(X41&lt;=0.8,"Alta","Muy Alta"))))),"")</f>
        <v>Baja</v>
      </c>
      <c r="Z41" s="193">
        <v>0.16</v>
      </c>
      <c r="AA41" s="195" t="str">
        <f>IFERROR(IF(AB41="","",IF(AB41&lt;=0.2,"Leve",IF(AB41&lt;=0.4,"Menor",IF(AB41&lt;=0.6,"Moderado",IF(AB41&lt;=0.8,"Mayor","Catastrófico"))))),"")</f>
        <v>Menor</v>
      </c>
      <c r="AB41" s="193">
        <f>IFERROR(IF(Q41="Impacto",(M41-(+M41*T41)),IF(Q41="Probabilidad",M41,"")),"")</f>
        <v>0.4</v>
      </c>
      <c r="AC41" s="196" t="str">
        <f>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Moderado</v>
      </c>
      <c r="AD41" s="192" t="s">
        <v>32</v>
      </c>
      <c r="AE41" s="237" t="s">
        <v>256</v>
      </c>
      <c r="AF41" s="264" t="s">
        <v>229</v>
      </c>
      <c r="AG41" s="263">
        <v>44531</v>
      </c>
      <c r="AH41" s="263" t="s">
        <v>237</v>
      </c>
      <c r="AI41" s="249" t="s">
        <v>232</v>
      </c>
      <c r="AJ41" s="197" t="s">
        <v>41</v>
      </c>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row>
    <row r="42" spans="1:68" ht="151.5" hidden="1" customHeight="1" outlineLevel="1" x14ac:dyDescent="0.3">
      <c r="A42" s="235"/>
      <c r="B42" s="151"/>
      <c r="C42" s="249"/>
      <c r="D42" s="249"/>
      <c r="E42" s="224"/>
      <c r="F42" s="151"/>
      <c r="G42" s="156"/>
      <c r="H42" s="158"/>
      <c r="I42" s="160"/>
      <c r="J42" s="162"/>
      <c r="K42" s="346">
        <f>IF(NOT(ISERROR(MATCH(J42,_xlfn.ANCHORARRAY(E53),0))),I55&amp;"Por favor no seleccionar los criterios de impacto",J42)</f>
        <v>0</v>
      </c>
      <c r="L42" s="158"/>
      <c r="M42" s="160"/>
      <c r="N42" s="164"/>
      <c r="O42" s="139"/>
      <c r="P42" s="249"/>
      <c r="Q42" s="167" t="str">
        <f>IF(OR(R42="Preventivo",R42="Detectivo"),"Probabilidad",IF(R42="Correctivo","Impacto",""))</f>
        <v/>
      </c>
      <c r="R42" s="168"/>
      <c r="S42" s="168"/>
      <c r="T42" s="169" t="str">
        <f t="shared" ref="T42:T46" si="37">IF(AND(R42="Preventivo",S42="Automático"),"50%",IF(AND(R42="Preventivo",S42="Manual"),"40%",IF(AND(R42="Detectivo",S42="Automático"),"40%",IF(AND(R42="Detectivo",S42="Manual"),"30%",IF(AND(R42="Correctivo",S42="Automático"),"35%",IF(AND(R42="Correctivo",S42="Manual"),"25%",""))))))</f>
        <v/>
      </c>
      <c r="U42" s="168"/>
      <c r="V42" s="168"/>
      <c r="W42" s="168"/>
      <c r="X42" s="170" t="str">
        <f>IFERROR(IF(AND(Q41="Probabilidad",Q42="Probabilidad"),(Z41-(+Z41*T42)),IF(Q42="Probabilidad",(I41-(+I41*T42)),IF(Q42="Impacto",Z41,""))),"")</f>
        <v/>
      </c>
      <c r="Y42" s="171" t="str">
        <f t="shared" si="1"/>
        <v/>
      </c>
      <c r="Z42" s="172" t="str">
        <f t="shared" ref="Z42:Z46" si="38">+X42</f>
        <v/>
      </c>
      <c r="AA42" s="171" t="str">
        <f t="shared" si="3"/>
        <v/>
      </c>
      <c r="AB42" s="172" t="str">
        <f>IFERROR(IF(AND(Q41="Impacto",Q42="Impacto"),(AB34-(+AB34*T42)),IF(Q42="Impacto",($M$41-(+$M$41*T42)),IF(Q42="Probabilidad",AB34,""))),"")</f>
        <v/>
      </c>
      <c r="AC42" s="173" t="str">
        <f t="shared" ref="AC42:AC43" si="39">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74"/>
      <c r="AE42" s="141"/>
      <c r="AF42" s="143"/>
      <c r="AG42" s="175"/>
      <c r="AH42" s="175"/>
      <c r="AI42" s="141"/>
      <c r="AJ42" s="143"/>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row>
    <row r="43" spans="1:68" ht="151.5" hidden="1" customHeight="1" outlineLevel="1" x14ac:dyDescent="0.3">
      <c r="A43" s="235"/>
      <c r="B43" s="151"/>
      <c r="C43" s="151"/>
      <c r="D43" s="151"/>
      <c r="E43" s="224"/>
      <c r="F43" s="151"/>
      <c r="G43" s="156"/>
      <c r="H43" s="158"/>
      <c r="I43" s="160"/>
      <c r="J43" s="162"/>
      <c r="K43" s="344">
        <f>IF(NOT(ISERROR(MATCH(J43,_xlfn.ANCHORARRAY(E54),0))),I56&amp;"Por favor no seleccionar los criterios de impacto",J43)</f>
        <v>0</v>
      </c>
      <c r="L43" s="158"/>
      <c r="M43" s="160"/>
      <c r="N43" s="164"/>
      <c r="O43" s="123"/>
      <c r="P43" s="136"/>
      <c r="Q43" s="125" t="str">
        <f>IF(OR(R43="Preventivo",R43="Detectivo"),"Probabilidad",IF(R43="Correctivo","Impacto",""))</f>
        <v/>
      </c>
      <c r="R43" s="126"/>
      <c r="S43" s="126"/>
      <c r="T43" s="127" t="str">
        <f t="shared" si="37"/>
        <v/>
      </c>
      <c r="U43" s="126"/>
      <c r="V43" s="126"/>
      <c r="W43" s="126"/>
      <c r="X43" s="128" t="str">
        <f>IFERROR(IF(AND(Q42="Probabilidad",Q43="Probabilidad"),(Z42-(+Z42*T43)),IF(AND(Q42="Impacto",Q43="Probabilidad"),(Z41-(+Z41*T43)),IF(Q43="Impacto",Z42,""))),"")</f>
        <v/>
      </c>
      <c r="Y43" s="129" t="str">
        <f t="shared" si="1"/>
        <v/>
      </c>
      <c r="Z43" s="130" t="str">
        <f t="shared" si="38"/>
        <v/>
      </c>
      <c r="AA43" s="129" t="str">
        <f t="shared" si="3"/>
        <v/>
      </c>
      <c r="AB43" s="130" t="str">
        <f>IFERROR(IF(AND(Q42="Impacto",Q43="Impacto"),(AB42-(+AB42*T43)),IF(AND(Q42="Probabilidad",Q43="Impacto"),(AB41-(+AB41*T43)),IF(Q43="Probabilidad",AB42,""))),"")</f>
        <v/>
      </c>
      <c r="AC43" s="131" t="str">
        <f t="shared" si="39"/>
        <v/>
      </c>
      <c r="AD43" s="132"/>
      <c r="AE43" s="133"/>
      <c r="AF43" s="134"/>
      <c r="AG43" s="135"/>
      <c r="AH43" s="135"/>
      <c r="AI43" s="133"/>
      <c r="AJ43" s="134"/>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row>
    <row r="44" spans="1:68" ht="151.5" hidden="1" customHeight="1" outlineLevel="1" x14ac:dyDescent="0.3">
      <c r="A44" s="235"/>
      <c r="B44" s="151"/>
      <c r="C44" s="151"/>
      <c r="D44" s="151"/>
      <c r="E44" s="224"/>
      <c r="F44" s="151"/>
      <c r="G44" s="156"/>
      <c r="H44" s="158"/>
      <c r="I44" s="160"/>
      <c r="J44" s="162"/>
      <c r="K44" s="344">
        <f>IF(NOT(ISERROR(MATCH(J44,_xlfn.ANCHORARRAY(E55),0))),I57&amp;"Por favor no seleccionar los criterios de impacto",J44)</f>
        <v>0</v>
      </c>
      <c r="L44" s="158"/>
      <c r="M44" s="160"/>
      <c r="N44" s="164"/>
      <c r="O44" s="123"/>
      <c r="P44" s="124"/>
      <c r="Q44" s="125" t="str">
        <f t="shared" ref="Q44:Q46" si="40">IF(OR(R44="Preventivo",R44="Detectivo"),"Probabilidad",IF(R44="Correctivo","Impacto",""))</f>
        <v/>
      </c>
      <c r="R44" s="126"/>
      <c r="S44" s="126"/>
      <c r="T44" s="127" t="str">
        <f t="shared" si="37"/>
        <v/>
      </c>
      <c r="U44" s="126"/>
      <c r="V44" s="126"/>
      <c r="W44" s="126"/>
      <c r="X44" s="128" t="str">
        <f t="shared" ref="X44:X46" si="41">IFERROR(IF(AND(Q43="Probabilidad",Q44="Probabilidad"),(Z43-(+Z43*T44)),IF(AND(Q43="Impacto",Q44="Probabilidad"),(Z42-(+Z42*T44)),IF(Q44="Impacto",Z43,""))),"")</f>
        <v/>
      </c>
      <c r="Y44" s="129" t="str">
        <f t="shared" si="1"/>
        <v/>
      </c>
      <c r="Z44" s="130" t="str">
        <f t="shared" si="38"/>
        <v/>
      </c>
      <c r="AA44" s="129" t="str">
        <f t="shared" si="3"/>
        <v/>
      </c>
      <c r="AB44" s="130" t="str">
        <f t="shared" ref="AB44:AB46" si="42">IFERROR(IF(AND(Q43="Impacto",Q44="Impacto"),(AB43-(+AB43*T44)),IF(AND(Q43="Probabilidad",Q44="Impacto"),(AB42-(+AB42*T44)),IF(Q44="Probabilidad",AB43,""))),"")</f>
        <v/>
      </c>
      <c r="AC44" s="131" t="str">
        <f>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2"/>
      <c r="AE44" s="133"/>
      <c r="AF44" s="134"/>
      <c r="AG44" s="135"/>
      <c r="AH44" s="135"/>
      <c r="AI44" s="133"/>
      <c r="AJ44" s="134"/>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row>
    <row r="45" spans="1:68" ht="151.5" hidden="1" customHeight="1" outlineLevel="1" x14ac:dyDescent="0.3">
      <c r="A45" s="235"/>
      <c r="B45" s="151"/>
      <c r="C45" s="151"/>
      <c r="D45" s="151"/>
      <c r="E45" s="224"/>
      <c r="F45" s="151"/>
      <c r="G45" s="156"/>
      <c r="H45" s="158"/>
      <c r="I45" s="160"/>
      <c r="J45" s="162"/>
      <c r="K45" s="344">
        <f>IF(NOT(ISERROR(MATCH(J45,_xlfn.ANCHORARRAY(E56),0))),I58&amp;"Por favor no seleccionar los criterios de impacto",J45)</f>
        <v>0</v>
      </c>
      <c r="L45" s="158"/>
      <c r="M45" s="160"/>
      <c r="N45" s="164"/>
      <c r="O45" s="123"/>
      <c r="P45" s="124"/>
      <c r="Q45" s="125" t="str">
        <f t="shared" si="40"/>
        <v/>
      </c>
      <c r="R45" s="126"/>
      <c r="S45" s="126"/>
      <c r="T45" s="127" t="str">
        <f t="shared" si="37"/>
        <v/>
      </c>
      <c r="U45" s="126"/>
      <c r="V45" s="126"/>
      <c r="W45" s="126"/>
      <c r="X45" s="128" t="str">
        <f t="shared" si="41"/>
        <v/>
      </c>
      <c r="Y45" s="129" t="str">
        <f t="shared" si="1"/>
        <v/>
      </c>
      <c r="Z45" s="130" t="str">
        <f t="shared" si="38"/>
        <v/>
      </c>
      <c r="AA45" s="129" t="str">
        <f t="shared" si="3"/>
        <v/>
      </c>
      <c r="AB45" s="130" t="str">
        <f t="shared" si="42"/>
        <v/>
      </c>
      <c r="AC45" s="131" t="str">
        <f t="shared" ref="AC45" si="43">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2"/>
      <c r="AE45" s="133"/>
      <c r="AF45" s="134"/>
      <c r="AG45" s="135"/>
      <c r="AH45" s="135"/>
      <c r="AI45" s="133"/>
      <c r="AJ45" s="134"/>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row>
    <row r="46" spans="1:68" ht="151.5" hidden="1" customHeight="1" outlineLevel="1" x14ac:dyDescent="0.3">
      <c r="A46" s="235"/>
      <c r="B46" s="151"/>
      <c r="C46" s="151"/>
      <c r="D46" s="151"/>
      <c r="E46" s="224"/>
      <c r="F46" s="151"/>
      <c r="G46" s="156"/>
      <c r="H46" s="158"/>
      <c r="I46" s="160"/>
      <c r="J46" s="162"/>
      <c r="K46" s="345">
        <f t="shared" ref="K46" si="44">IF(NOT(ISERROR(MATCH(J46,_xlfn.ANCHORARRAY(E57),0))),I59&amp;"Por favor no seleccionar los criterios de impacto",J46)</f>
        <v>0</v>
      </c>
      <c r="L46" s="158"/>
      <c r="M46" s="160"/>
      <c r="N46" s="164"/>
      <c r="O46" s="138"/>
      <c r="P46" s="218"/>
      <c r="Q46" s="219" t="str">
        <f t="shared" si="40"/>
        <v/>
      </c>
      <c r="R46" s="132"/>
      <c r="S46" s="132"/>
      <c r="T46" s="130" t="str">
        <f t="shared" si="37"/>
        <v/>
      </c>
      <c r="U46" s="132"/>
      <c r="V46" s="132"/>
      <c r="W46" s="132"/>
      <c r="X46" s="220" t="str">
        <f t="shared" si="41"/>
        <v/>
      </c>
      <c r="Y46" s="221" t="str">
        <f t="shared" si="1"/>
        <v/>
      </c>
      <c r="Z46" s="130" t="str">
        <f t="shared" si="38"/>
        <v/>
      </c>
      <c r="AA46" s="221" t="str">
        <f>IFERROR(IF(AB46="","",IF(AB46&lt;=0.2,"Leve",IF(AB46&lt;=0.4,"Menor",IF(AB46&lt;=0.6,"Moderado",IF(AB46&lt;=0.8,"Mayor","Catastrófico"))))),"")</f>
        <v/>
      </c>
      <c r="AB46" s="130" t="str">
        <f t="shared" si="42"/>
        <v/>
      </c>
      <c r="AC46" s="222"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2"/>
      <c r="AE46" s="140"/>
      <c r="AF46" s="142"/>
      <c r="AG46" s="223"/>
      <c r="AH46" s="223"/>
      <c r="AI46" s="140"/>
      <c r="AJ46" s="142"/>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row>
    <row r="47" spans="1:68" ht="274.5" hidden="1" customHeight="1" collapsed="1" x14ac:dyDescent="0.3">
      <c r="A47" s="190"/>
      <c r="B47" s="176"/>
      <c r="C47" s="217"/>
      <c r="D47" s="217"/>
      <c r="E47" s="178"/>
      <c r="F47" s="176"/>
      <c r="G47" s="197"/>
      <c r="H47" s="198"/>
      <c r="I47" s="199"/>
      <c r="J47" s="200"/>
      <c r="K47" s="343"/>
      <c r="L47" s="198"/>
      <c r="M47" s="199"/>
      <c r="N47" s="201"/>
      <c r="O47" s="190"/>
      <c r="P47" s="237"/>
      <c r="Q47" s="191"/>
      <c r="R47" s="192"/>
      <c r="S47" s="192"/>
      <c r="T47" s="193"/>
      <c r="U47" s="192"/>
      <c r="V47" s="192"/>
      <c r="W47" s="192"/>
      <c r="X47" s="194"/>
      <c r="Y47" s="195"/>
      <c r="Z47" s="193"/>
      <c r="AA47" s="195"/>
      <c r="AB47" s="193"/>
      <c r="AC47" s="196"/>
      <c r="AD47" s="192"/>
      <c r="AE47" s="217"/>
      <c r="AF47" s="197"/>
      <c r="AG47" s="180"/>
      <c r="AH47" s="180"/>
      <c r="AI47" s="217"/>
      <c r="AJ47" s="19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row>
    <row r="48" spans="1:68" ht="151.5" hidden="1" customHeight="1" outlineLevel="1" x14ac:dyDescent="0.3">
      <c r="A48" s="235"/>
      <c r="B48" s="151"/>
      <c r="C48" s="151"/>
      <c r="D48" s="151"/>
      <c r="E48" s="224"/>
      <c r="F48" s="151"/>
      <c r="G48" s="156"/>
      <c r="H48" s="158"/>
      <c r="I48" s="160"/>
      <c r="J48" s="162"/>
      <c r="K48" s="346"/>
      <c r="L48" s="158"/>
      <c r="M48" s="160"/>
      <c r="N48" s="164"/>
      <c r="O48" s="139"/>
      <c r="P48" s="166"/>
      <c r="Q48" s="167"/>
      <c r="R48" s="168"/>
      <c r="S48" s="168"/>
      <c r="T48" s="169"/>
      <c r="U48" s="168"/>
      <c r="V48" s="168"/>
      <c r="W48" s="168"/>
      <c r="X48" s="170"/>
      <c r="Y48" s="171"/>
      <c r="Z48" s="172"/>
      <c r="AA48" s="171"/>
      <c r="AB48" s="172"/>
      <c r="AC48" s="173"/>
      <c r="AD48" s="174"/>
      <c r="AE48" s="217"/>
      <c r="AF48" s="143"/>
      <c r="AG48" s="175"/>
      <c r="AH48" s="175"/>
      <c r="AI48" s="141"/>
      <c r="AJ48" s="143"/>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row>
    <row r="49" spans="1:68" ht="151.5" hidden="1" customHeight="1" outlineLevel="1" x14ac:dyDescent="0.3">
      <c r="A49" s="235"/>
      <c r="B49" s="151"/>
      <c r="C49" s="151"/>
      <c r="D49" s="151"/>
      <c r="E49" s="224"/>
      <c r="F49" s="151"/>
      <c r="G49" s="156"/>
      <c r="H49" s="158"/>
      <c r="I49" s="160"/>
      <c r="J49" s="162"/>
      <c r="K49" s="344"/>
      <c r="L49" s="158"/>
      <c r="M49" s="160"/>
      <c r="N49" s="164"/>
      <c r="O49" s="123"/>
      <c r="P49" s="136"/>
      <c r="Q49" s="125"/>
      <c r="R49" s="126"/>
      <c r="S49" s="126"/>
      <c r="T49" s="127"/>
      <c r="U49" s="126"/>
      <c r="V49" s="126"/>
      <c r="W49" s="126"/>
      <c r="X49" s="128"/>
      <c r="Y49" s="129"/>
      <c r="Z49" s="130"/>
      <c r="AA49" s="129"/>
      <c r="AB49" s="130"/>
      <c r="AC49" s="131"/>
      <c r="AD49" s="132"/>
      <c r="AE49" s="133"/>
      <c r="AF49" s="134"/>
      <c r="AG49" s="135"/>
      <c r="AH49" s="135"/>
      <c r="AI49" s="133"/>
      <c r="AJ49" s="134"/>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row>
    <row r="50" spans="1:68" ht="151.5" hidden="1" customHeight="1" outlineLevel="1" x14ac:dyDescent="0.3">
      <c r="A50" s="235"/>
      <c r="B50" s="151"/>
      <c r="C50" s="151"/>
      <c r="D50" s="151"/>
      <c r="E50" s="224"/>
      <c r="F50" s="151"/>
      <c r="G50" s="156"/>
      <c r="H50" s="158"/>
      <c r="I50" s="160"/>
      <c r="J50" s="162"/>
      <c r="K50" s="344"/>
      <c r="L50" s="158"/>
      <c r="M50" s="160"/>
      <c r="N50" s="164"/>
      <c r="O50" s="123"/>
      <c r="P50" s="124"/>
      <c r="Q50" s="125"/>
      <c r="R50" s="126"/>
      <c r="S50" s="126"/>
      <c r="T50" s="127"/>
      <c r="U50" s="126"/>
      <c r="V50" s="126"/>
      <c r="W50" s="126"/>
      <c r="X50" s="128"/>
      <c r="Y50" s="129"/>
      <c r="Z50" s="130"/>
      <c r="AA50" s="129"/>
      <c r="AB50" s="130"/>
      <c r="AC50" s="131"/>
      <c r="AD50" s="132"/>
      <c r="AE50" s="133"/>
      <c r="AF50" s="134"/>
      <c r="AG50" s="135"/>
      <c r="AH50" s="135"/>
      <c r="AI50" s="133"/>
      <c r="AJ50" s="134"/>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row>
    <row r="51" spans="1:68" ht="151.5" hidden="1" customHeight="1" outlineLevel="1" x14ac:dyDescent="0.3">
      <c r="A51" s="235"/>
      <c r="B51" s="151"/>
      <c r="C51" s="151"/>
      <c r="D51" s="151"/>
      <c r="E51" s="224"/>
      <c r="F51" s="151"/>
      <c r="G51" s="156"/>
      <c r="H51" s="158"/>
      <c r="I51" s="160"/>
      <c r="J51" s="162"/>
      <c r="K51" s="344"/>
      <c r="L51" s="158"/>
      <c r="M51" s="160"/>
      <c r="N51" s="164"/>
      <c r="O51" s="123"/>
      <c r="P51" s="124"/>
      <c r="Q51" s="125"/>
      <c r="R51" s="126"/>
      <c r="S51" s="126"/>
      <c r="T51" s="127"/>
      <c r="U51" s="126"/>
      <c r="V51" s="126"/>
      <c r="W51" s="126"/>
      <c r="X51" s="128"/>
      <c r="Y51" s="129"/>
      <c r="Z51" s="130"/>
      <c r="AA51" s="129"/>
      <c r="AB51" s="130"/>
      <c r="AC51" s="131"/>
      <c r="AD51" s="132"/>
      <c r="AE51" s="133"/>
      <c r="AF51" s="134"/>
      <c r="AG51" s="135"/>
      <c r="AH51" s="135"/>
      <c r="AI51" s="133"/>
      <c r="AJ51" s="134"/>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row>
    <row r="52" spans="1:68" ht="151.5" hidden="1" customHeight="1" outlineLevel="1" x14ac:dyDescent="0.3">
      <c r="A52" s="235"/>
      <c r="B52" s="151"/>
      <c r="C52" s="151"/>
      <c r="D52" s="151"/>
      <c r="E52" s="224"/>
      <c r="F52" s="151"/>
      <c r="G52" s="156"/>
      <c r="H52" s="158"/>
      <c r="I52" s="160"/>
      <c r="J52" s="162"/>
      <c r="K52" s="345"/>
      <c r="L52" s="158"/>
      <c r="M52" s="160"/>
      <c r="N52" s="164"/>
      <c r="O52" s="138"/>
      <c r="P52" s="218"/>
      <c r="Q52" s="219"/>
      <c r="R52" s="132"/>
      <c r="S52" s="132"/>
      <c r="T52" s="130"/>
      <c r="U52" s="132"/>
      <c r="V52" s="132"/>
      <c r="W52" s="132"/>
      <c r="X52" s="220"/>
      <c r="Y52" s="221"/>
      <c r="Z52" s="130"/>
      <c r="AA52" s="221"/>
      <c r="AB52" s="130"/>
      <c r="AC52" s="222"/>
      <c r="AD52" s="132"/>
      <c r="AE52" s="140"/>
      <c r="AF52" s="142"/>
      <c r="AG52" s="223"/>
      <c r="AH52" s="223"/>
      <c r="AI52" s="140"/>
      <c r="AJ52" s="142"/>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row>
    <row r="53" spans="1:68" ht="240.75" hidden="1" customHeight="1" collapsed="1" x14ac:dyDescent="0.3">
      <c r="A53" s="190"/>
      <c r="B53" s="176"/>
      <c r="C53" s="176"/>
      <c r="D53" s="176"/>
      <c r="E53" s="178"/>
      <c r="F53" s="176"/>
      <c r="G53" s="197"/>
      <c r="H53" s="198" t="str">
        <f>IF(G53&lt;=0,"",IF(G53&lt;=2,"Muy Baja",IF(G53&lt;=24,"Baja",IF(G53&lt;=500,"Media",IF(G53&lt;=5000,"Alta","Muy Alta")))))</f>
        <v/>
      </c>
      <c r="I53" s="199" t="str">
        <f>IF(H53="","",IF(H53="Muy Baja",0.2,IF(H53="Baja",0.4,IF(H53="Media",0.6,IF(H53="Alta",0.8,IF(H53="Muy Alta",1,))))))</f>
        <v/>
      </c>
      <c r="J53" s="200"/>
      <c r="K53" s="343">
        <f>IF(NOT(ISERROR(MATCH(J53,'Tabla Impacto'!$B$221:$B$223,0))),'Tabla Impacto'!$F$223&amp;"Por favor no seleccionar los criterios de impacto(Afectación Económica o presupuestal y Pérdida Reputacional)",J53)</f>
        <v>0</v>
      </c>
      <c r="L53" s="198" t="str">
        <f>IF(OR(K53='Tabla Impacto'!$C$11,K53='Tabla Impacto'!$D$11),"Leve",IF(OR(K53='Tabla Impacto'!$C$12,K53='Tabla Impacto'!$D$12),"Menor",IF(OR(K53='Tabla Impacto'!$C$13,K53='Tabla Impacto'!$D$13),"Moderado",IF(OR(K53='Tabla Impacto'!$C$14,K53='Tabla Impacto'!$D$14),"Mayor",IF(OR(K53='Tabla Impacto'!$C$15,K53='Tabla Impacto'!$D$15),"Catastrófico","")))))</f>
        <v/>
      </c>
      <c r="M53" s="199" t="str">
        <f>IF(L53="","",IF(L53="Leve",0.2,IF(L53="Menor",0.4,IF(L53="Moderado",0.6,IF(L53="Mayor",0.8,IF(L53="Catastrófico",1,))))))</f>
        <v/>
      </c>
      <c r="N53" s="201" t="str">
        <f>IF(OR(AND(H53="Muy Baja",L53="Leve"),AND(H53="Muy Baja",L53="Menor"),AND(H53="Baja",L53="Leve")),"Bajo",IF(OR(AND(H53="Muy baja",L53="Moderado"),AND(H53="Baja",L53="Menor"),AND(H53="Baja",L53="Moderado"),AND(H53="Media",L53="Leve"),AND(H53="Media",L53="Menor"),AND(H53="Media",L53="Moderado"),AND(H53="Alta",L53="Leve"),AND(H53="Alta",L53="Menor")),"Moderado",IF(OR(AND(H53="Muy Baja",L53="Mayor"),AND(H53="Baja",L53="Mayor"),AND(H53="Media",L53="Mayor"),AND(H53="Alta",L53="Moderado"),AND(H53="Alta",L53="Mayor"),AND(H53="Muy Alta",L53="Leve"),AND(H53="Muy Alta",L53="Menor"),AND(H53="Muy Alta",L53="Moderado"),AND(H53="Muy Alta",L53="Mayor")),"Alto",IF(OR(AND(H53="Muy Baja",L53="Catastrófico"),AND(H53="Baja",L53="Catastrófico"),AND(H53="Media",L53="Catastrófico"),AND(H53="Alta",L53="Catastrófico"),AND(H53="Muy Alta",L53="Catastrófico")),"Extremo",""))))</f>
        <v/>
      </c>
      <c r="O53" s="190"/>
      <c r="P53" s="237"/>
      <c r="Q53" s="191" t="str">
        <f>IF(OR(R53="Preventivo",R53="Detectivo"),"Probabilidad",IF(R53="Correctivo","Impacto",""))</f>
        <v/>
      </c>
      <c r="R53" s="192"/>
      <c r="S53" s="192"/>
      <c r="T53" s="193" t="str">
        <f>IF(AND(R53="Preventivo",S53="Automático"),"50%",IF(AND(R53="Preventivo",S53="Manual"),"40%",IF(AND(R53="Detectivo",S53="Automático"),"40%",IF(AND(R53="Detectivo",S53="Manual"),"30%",IF(AND(R53="Correctivo",S53="Automático"),"35%",IF(AND(R53="Correctivo",S53="Manual"),"25%",""))))))</f>
        <v/>
      </c>
      <c r="U53" s="192"/>
      <c r="V53" s="192"/>
      <c r="W53" s="192"/>
      <c r="X53" s="194" t="str">
        <f>IFERROR(IF(Q53="Probabilidad",(I53-(+I53*T53)),IF(Q53="Impacto",I53,"")),"")</f>
        <v/>
      </c>
      <c r="Y53" s="195" t="str">
        <f>IFERROR(IF(X53="","",IF(X53&lt;=0.2,"Muy Baja",IF(X53&lt;=0.4,"Baja",IF(X53&lt;=0.6,"Media",IF(X53&lt;=0.8,"Alta","Muy Alta"))))),"")</f>
        <v/>
      </c>
      <c r="Z53" s="193" t="str">
        <f>+X53</f>
        <v/>
      </c>
      <c r="AA53" s="195" t="str">
        <f>IFERROR(IF(AB53="","",IF(AB53&lt;=0.2,"Leve",IF(AB53&lt;=0.4,"Menor",IF(AB53&lt;=0.6,"Moderado",IF(AB53&lt;=0.8,"Mayor","Catastrófico"))))),"")</f>
        <v/>
      </c>
      <c r="AB53" s="193" t="str">
        <f>IFERROR(IF(Q53="Impacto",(M53-(+M53*T53)),IF(Q53="Probabilidad",M53,"")),"")</f>
        <v/>
      </c>
      <c r="AC53" s="196" t="str">
        <f>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92"/>
      <c r="AE53" s="176"/>
      <c r="AF53" s="197"/>
      <c r="AG53" s="180"/>
      <c r="AH53" s="180"/>
      <c r="AI53" s="217"/>
      <c r="AJ53" s="19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row>
    <row r="54" spans="1:68" ht="151.5" hidden="1" customHeight="1" outlineLevel="1" x14ac:dyDescent="0.3">
      <c r="A54" s="235"/>
      <c r="B54" s="151"/>
      <c r="C54" s="151"/>
      <c r="D54" s="151"/>
      <c r="E54" s="224"/>
      <c r="F54" s="151"/>
      <c r="G54" s="156"/>
      <c r="H54" s="158"/>
      <c r="I54" s="160"/>
      <c r="J54" s="162"/>
      <c r="K54" s="344">
        <f>IF(NOT(ISERROR(MATCH(J54,_xlfn.ANCHORARRAY(E65),0))),I67&amp;"Por favor no seleccionar los criterios de impacto",J54)</f>
        <v>0</v>
      </c>
      <c r="L54" s="158"/>
      <c r="M54" s="160"/>
      <c r="N54" s="164"/>
      <c r="O54" s="139"/>
      <c r="P54" s="166"/>
      <c r="Q54" s="167" t="str">
        <f>IF(OR(R54="Preventivo",R54="Detectivo"),"Probabilidad",IF(R54="Correctivo","Impacto",""))</f>
        <v/>
      </c>
      <c r="R54" s="168"/>
      <c r="S54" s="168"/>
      <c r="T54" s="169" t="str">
        <f t="shared" ref="T54:T58" si="45">IF(AND(R54="Preventivo",S54="Automático"),"50%",IF(AND(R54="Preventivo",S54="Manual"),"40%",IF(AND(R54="Detectivo",S54="Automático"),"40%",IF(AND(R54="Detectivo",S54="Manual"),"30%",IF(AND(R54="Correctivo",S54="Automático"),"35%",IF(AND(R54="Correctivo",S54="Manual"),"25%",""))))))</f>
        <v/>
      </c>
      <c r="U54" s="168"/>
      <c r="V54" s="168"/>
      <c r="W54" s="168"/>
      <c r="X54" s="170" t="str">
        <f>IFERROR(IF(AND(Q53="Probabilidad",Q54="Probabilidad"),(Z53-(+Z53*T54)),IF(Q54="Probabilidad",(I53-(+I53*T54)),IF(Q54="Impacto",Z53,""))),"")</f>
        <v/>
      </c>
      <c r="Y54" s="171" t="str">
        <f t="shared" si="1"/>
        <v/>
      </c>
      <c r="Z54" s="172" t="str">
        <f t="shared" ref="Z54:Z58" si="46">+X54</f>
        <v/>
      </c>
      <c r="AA54" s="171" t="str">
        <f t="shared" si="3"/>
        <v/>
      </c>
      <c r="AB54" s="172" t="str">
        <f>IFERROR(IF(AND(Q53="Impacto",Q54="Impacto"),(AB47-(+AB47*T54)),IF(Q54="Impacto",($M$53-(+$M$53*T54)),IF(Q54="Probabilidad",AB47,""))),"")</f>
        <v/>
      </c>
      <c r="AC54" s="173" t="str">
        <f t="shared" ref="AC54:AC55" si="47">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74"/>
      <c r="AE54" s="141"/>
      <c r="AF54" s="143"/>
      <c r="AG54" s="175"/>
      <c r="AH54" s="175"/>
      <c r="AI54" s="141"/>
      <c r="AJ54" s="143"/>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row>
    <row r="55" spans="1:68" ht="151.5" hidden="1" customHeight="1" outlineLevel="1" x14ac:dyDescent="0.3">
      <c r="A55" s="235"/>
      <c r="B55" s="151"/>
      <c r="C55" s="151"/>
      <c r="D55" s="151"/>
      <c r="E55" s="224"/>
      <c r="F55" s="151"/>
      <c r="G55" s="156"/>
      <c r="H55" s="158"/>
      <c r="I55" s="160"/>
      <c r="J55" s="162"/>
      <c r="K55" s="344">
        <f>IF(NOT(ISERROR(MATCH(J55,_xlfn.ANCHORARRAY(E66),0))),I68&amp;"Por favor no seleccionar los criterios de impacto",J55)</f>
        <v>0</v>
      </c>
      <c r="L55" s="158"/>
      <c r="M55" s="160"/>
      <c r="N55" s="164"/>
      <c r="O55" s="123"/>
      <c r="P55" s="136"/>
      <c r="Q55" s="125" t="str">
        <f>IF(OR(R55="Preventivo",R55="Detectivo"),"Probabilidad",IF(R55="Correctivo","Impacto",""))</f>
        <v/>
      </c>
      <c r="R55" s="126"/>
      <c r="S55" s="126"/>
      <c r="T55" s="127" t="str">
        <f t="shared" si="45"/>
        <v/>
      </c>
      <c r="U55" s="126"/>
      <c r="V55" s="126"/>
      <c r="W55" s="126"/>
      <c r="X55" s="128" t="str">
        <f>IFERROR(IF(AND(Q54="Probabilidad",Q55="Probabilidad"),(Z54-(+Z54*T55)),IF(AND(Q54="Impacto",Q55="Probabilidad"),(Z53-(+Z53*T55)),IF(Q55="Impacto",Z54,""))),"")</f>
        <v/>
      </c>
      <c r="Y55" s="129" t="str">
        <f t="shared" si="1"/>
        <v/>
      </c>
      <c r="Z55" s="130" t="str">
        <f t="shared" si="46"/>
        <v/>
      </c>
      <c r="AA55" s="129" t="str">
        <f t="shared" si="3"/>
        <v/>
      </c>
      <c r="AB55" s="130" t="str">
        <f>IFERROR(IF(AND(Q54="Impacto",Q55="Impacto"),(AB54-(+AB54*T55)),IF(AND(Q54="Probabilidad",Q55="Impacto"),(AB53-(+AB53*T55)),IF(Q55="Probabilidad",AB54,""))),"")</f>
        <v/>
      </c>
      <c r="AC55" s="131" t="str">
        <f t="shared" si="47"/>
        <v/>
      </c>
      <c r="AD55" s="132"/>
      <c r="AE55" s="133"/>
      <c r="AF55" s="134"/>
      <c r="AG55" s="135"/>
      <c r="AH55" s="135"/>
      <c r="AI55" s="133"/>
      <c r="AJ55" s="134"/>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row>
    <row r="56" spans="1:68" ht="151.5" hidden="1" customHeight="1" outlineLevel="1" x14ac:dyDescent="0.3">
      <c r="A56" s="235"/>
      <c r="B56" s="151"/>
      <c r="C56" s="151"/>
      <c r="D56" s="151"/>
      <c r="E56" s="224"/>
      <c r="F56" s="151"/>
      <c r="G56" s="156"/>
      <c r="H56" s="158"/>
      <c r="I56" s="160"/>
      <c r="J56" s="162"/>
      <c r="K56" s="344">
        <f>IF(NOT(ISERROR(MATCH(J56,_xlfn.ANCHORARRAY(E67),0))),I69&amp;"Por favor no seleccionar los criterios de impacto",J56)</f>
        <v>0</v>
      </c>
      <c r="L56" s="158"/>
      <c r="M56" s="160"/>
      <c r="N56" s="164"/>
      <c r="O56" s="123"/>
      <c r="P56" s="124"/>
      <c r="Q56" s="125" t="str">
        <f t="shared" ref="Q56:Q58" si="48">IF(OR(R56="Preventivo",R56="Detectivo"),"Probabilidad",IF(R56="Correctivo","Impacto",""))</f>
        <v/>
      </c>
      <c r="R56" s="126"/>
      <c r="S56" s="126"/>
      <c r="T56" s="127" t="str">
        <f t="shared" si="45"/>
        <v/>
      </c>
      <c r="U56" s="126"/>
      <c r="V56" s="126"/>
      <c r="W56" s="126"/>
      <c r="X56" s="128" t="str">
        <f t="shared" ref="X56:X58" si="49">IFERROR(IF(AND(Q55="Probabilidad",Q56="Probabilidad"),(Z55-(+Z55*T56)),IF(AND(Q55="Impacto",Q56="Probabilidad"),(Z54-(+Z54*T56)),IF(Q56="Impacto",Z55,""))),"")</f>
        <v/>
      </c>
      <c r="Y56" s="129" t="str">
        <f t="shared" si="1"/>
        <v/>
      </c>
      <c r="Z56" s="130" t="str">
        <f t="shared" si="46"/>
        <v/>
      </c>
      <c r="AA56" s="129" t="str">
        <f t="shared" si="3"/>
        <v/>
      </c>
      <c r="AB56" s="130" t="str">
        <f t="shared" ref="AB56:AB58" si="50">IFERROR(IF(AND(Q55="Impacto",Q56="Impacto"),(AB55-(+AB55*T56)),IF(AND(Q55="Probabilidad",Q56="Impacto"),(AB54-(+AB54*T56)),IF(Q56="Probabilidad",AB55,""))),"")</f>
        <v/>
      </c>
      <c r="AC56" s="131" t="str">
        <f>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2"/>
      <c r="AE56" s="133"/>
      <c r="AF56" s="134"/>
      <c r="AG56" s="135"/>
      <c r="AH56" s="135"/>
      <c r="AI56" s="133"/>
      <c r="AJ56" s="134"/>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row>
    <row r="57" spans="1:68" ht="151.5" hidden="1" customHeight="1" outlineLevel="1" x14ac:dyDescent="0.3">
      <c r="A57" s="235"/>
      <c r="B57" s="151"/>
      <c r="C57" s="151"/>
      <c r="D57" s="151"/>
      <c r="E57" s="224"/>
      <c r="F57" s="151"/>
      <c r="G57" s="156"/>
      <c r="H57" s="158"/>
      <c r="I57" s="160"/>
      <c r="J57" s="162"/>
      <c r="K57" s="344">
        <f>IF(NOT(ISERROR(MATCH(J57,_xlfn.ANCHORARRAY(E68),0))),I70&amp;"Por favor no seleccionar los criterios de impacto",J57)</f>
        <v>0</v>
      </c>
      <c r="L57" s="158"/>
      <c r="M57" s="160"/>
      <c r="N57" s="164"/>
      <c r="O57" s="123"/>
      <c r="P57" s="124"/>
      <c r="Q57" s="125" t="str">
        <f t="shared" si="48"/>
        <v/>
      </c>
      <c r="R57" s="126"/>
      <c r="S57" s="126"/>
      <c r="T57" s="127" t="str">
        <f t="shared" si="45"/>
        <v/>
      </c>
      <c r="U57" s="126"/>
      <c r="V57" s="126"/>
      <c r="W57" s="126"/>
      <c r="X57" s="128" t="str">
        <f t="shared" si="49"/>
        <v/>
      </c>
      <c r="Y57" s="129" t="str">
        <f t="shared" si="1"/>
        <v/>
      </c>
      <c r="Z57" s="130" t="str">
        <f t="shared" si="46"/>
        <v/>
      </c>
      <c r="AA57" s="129" t="str">
        <f t="shared" si="3"/>
        <v/>
      </c>
      <c r="AB57" s="130" t="str">
        <f t="shared" si="50"/>
        <v/>
      </c>
      <c r="AC57" s="131" t="str">
        <f t="shared" ref="AC57:AC58" si="51">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32"/>
      <c r="AE57" s="133"/>
      <c r="AF57" s="134"/>
      <c r="AG57" s="135"/>
      <c r="AH57" s="135"/>
      <c r="AI57" s="133"/>
      <c r="AJ57" s="134"/>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row>
    <row r="58" spans="1:68" ht="151.5" hidden="1" customHeight="1" outlineLevel="1" x14ac:dyDescent="0.3">
      <c r="A58" s="236"/>
      <c r="B58" s="152"/>
      <c r="C58" s="152"/>
      <c r="D58" s="152"/>
      <c r="E58" s="225"/>
      <c r="F58" s="152"/>
      <c r="G58" s="157"/>
      <c r="H58" s="159"/>
      <c r="I58" s="161"/>
      <c r="J58" s="163"/>
      <c r="K58" s="345">
        <f>IF(NOT(ISERROR(MATCH(J58,_xlfn.ANCHORARRAY(E69),0))),I71&amp;"Por favor no seleccionar los criterios de impacto",J58)</f>
        <v>0</v>
      </c>
      <c r="L58" s="159"/>
      <c r="M58" s="161"/>
      <c r="N58" s="165"/>
      <c r="O58" s="123"/>
      <c r="P58" s="124"/>
      <c r="Q58" s="125" t="str">
        <f t="shared" si="48"/>
        <v/>
      </c>
      <c r="R58" s="126"/>
      <c r="S58" s="126"/>
      <c r="T58" s="127" t="str">
        <f t="shared" si="45"/>
        <v/>
      </c>
      <c r="U58" s="126"/>
      <c r="V58" s="126"/>
      <c r="W58" s="126"/>
      <c r="X58" s="128" t="str">
        <f t="shared" si="49"/>
        <v/>
      </c>
      <c r="Y58" s="129" t="str">
        <f t="shared" si="1"/>
        <v/>
      </c>
      <c r="Z58" s="130" t="str">
        <f t="shared" si="46"/>
        <v/>
      </c>
      <c r="AA58" s="129" t="str">
        <f t="shared" si="3"/>
        <v/>
      </c>
      <c r="AB58" s="130" t="str">
        <f t="shared" si="50"/>
        <v/>
      </c>
      <c r="AC58" s="131" t="str">
        <f t="shared" si="51"/>
        <v/>
      </c>
      <c r="AD58" s="132"/>
      <c r="AE58" s="133"/>
      <c r="AF58" s="134"/>
      <c r="AG58" s="135"/>
      <c r="AH58" s="135"/>
      <c r="AI58" s="133"/>
      <c r="AJ58" s="134"/>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row>
    <row r="59" spans="1:68" ht="151.5" hidden="1" customHeight="1" outlineLevel="1" x14ac:dyDescent="0.3">
      <c r="A59" s="364">
        <v>9</v>
      </c>
      <c r="B59" s="367"/>
      <c r="C59" s="367"/>
      <c r="D59" s="367"/>
      <c r="E59" s="370"/>
      <c r="F59" s="367"/>
      <c r="G59" s="373"/>
      <c r="H59" s="376" t="str">
        <f>IF(G59&lt;=0,"",IF(G59&lt;=2,"Muy Baja",IF(G59&lt;=24,"Baja",IF(G59&lt;=500,"Media",IF(G59&lt;=5000,"Alta","Muy Alta")))))</f>
        <v/>
      </c>
      <c r="I59" s="379" t="str">
        <f>IF(H59="","",IF(H59="Muy Baja",0.2,IF(H59="Baja",0.4,IF(H59="Media",0.6,IF(H59="Alta",0.8,IF(H59="Muy Alta",1,))))))</f>
        <v/>
      </c>
      <c r="J59" s="392"/>
      <c r="K59" s="379">
        <f>IF(NOT(ISERROR(MATCH(J59,'Tabla Impacto'!$B$221:$B$223,0))),'Tabla Impacto'!$F$223&amp;"Por favor no seleccionar los criterios de impacto(Afectación Económica o presupuestal y Pérdida Reputacional)",J59)</f>
        <v>0</v>
      </c>
      <c r="L59" s="376" t="str">
        <f>IF(OR(K59='Tabla Impacto'!$C$11,K59='Tabla Impacto'!$D$11),"Leve",IF(OR(K59='Tabla Impacto'!$C$12,K59='Tabla Impacto'!$D$12),"Menor",IF(OR(K59='Tabla Impacto'!$C$13,K59='Tabla Impacto'!$D$13),"Moderado",IF(OR(K59='Tabla Impacto'!$C$14,K59='Tabla Impacto'!$D$14),"Mayor",IF(OR(K59='Tabla Impacto'!$C$15,K59='Tabla Impacto'!$D$15),"Catastrófico","")))))</f>
        <v/>
      </c>
      <c r="M59" s="379" t="str">
        <f>IF(L59="","",IF(L59="Leve",0.2,IF(L59="Menor",0.4,IF(L59="Moderado",0.6,IF(L59="Mayor",0.8,IF(L59="Catastrófico",1,))))))</f>
        <v/>
      </c>
      <c r="N59" s="389" t="str">
        <f>IF(OR(AND(H59="Muy Baja",L59="Leve"),AND(H59="Muy Baja",L59="Menor"),AND(H59="Baja",L59="Leve")),"Bajo",IF(OR(AND(H59="Muy baja",L59="Moderado"),AND(H59="Baja",L59="Menor"),AND(H59="Baja",L59="Moderado"),AND(H59="Media",L59="Leve"),AND(H59="Media",L59="Menor"),AND(H59="Media",L59="Moderado"),AND(H59="Alta",L59="Leve"),AND(H59="Alta",L59="Menor")),"Moderado",IF(OR(AND(H59="Muy Baja",L59="Mayor"),AND(H59="Baja",L59="Mayor"),AND(H59="Media",L59="Mayor"),AND(H59="Alta",L59="Moderado"),AND(H59="Alta",L59="Mayor"),AND(H59="Muy Alta",L59="Leve"),AND(H59="Muy Alta",L59="Menor"),AND(H59="Muy Alta",L59="Moderado"),AND(H59="Muy Alta",L59="Mayor")),"Alto",IF(OR(AND(H59="Muy Baja",L59="Catastrófico"),AND(H59="Baja",L59="Catastrófico"),AND(H59="Media",L59="Catastrófico"),AND(H59="Alta",L59="Catastrófico"),AND(H59="Muy Alta",L59="Catastrófico")),"Extremo",""))))</f>
        <v/>
      </c>
      <c r="O59" s="123">
        <v>1</v>
      </c>
      <c r="P59" s="124"/>
      <c r="Q59" s="125" t="str">
        <f>IF(OR(R59="Preventivo",R59="Detectivo"),"Probabilidad",IF(R59="Correctivo","Impacto",""))</f>
        <v/>
      </c>
      <c r="R59" s="126"/>
      <c r="S59" s="126"/>
      <c r="T59" s="127" t="str">
        <f>IF(AND(R59="Preventivo",S59="Automático"),"50%",IF(AND(R59="Preventivo",S59="Manual"),"40%",IF(AND(R59="Detectivo",S59="Automático"),"40%",IF(AND(R59="Detectivo",S59="Manual"),"30%",IF(AND(R59="Correctivo",S59="Automático"),"35%",IF(AND(R59="Correctivo",S59="Manual"),"25%",""))))))</f>
        <v/>
      </c>
      <c r="U59" s="126"/>
      <c r="V59" s="126"/>
      <c r="W59" s="126"/>
      <c r="X59" s="128" t="str">
        <f>IFERROR(IF(Q59="Probabilidad",(I59-(+I59*T59)),IF(Q59="Impacto",I59,"")),"")</f>
        <v/>
      </c>
      <c r="Y59" s="129" t="str">
        <f>IFERROR(IF(X59="","",IF(X59&lt;=0.2,"Muy Baja",IF(X59&lt;=0.4,"Baja",IF(X59&lt;=0.6,"Media",IF(X59&lt;=0.8,"Alta","Muy Alta"))))),"")</f>
        <v/>
      </c>
      <c r="Z59" s="130" t="str">
        <f>+X59</f>
        <v/>
      </c>
      <c r="AA59" s="129" t="str">
        <f>IFERROR(IF(AB59="","",IF(AB59&lt;=0.2,"Leve",IF(AB59&lt;=0.4,"Menor",IF(AB59&lt;=0.6,"Moderado",IF(AB59&lt;=0.8,"Mayor","Catastrófico"))))),"")</f>
        <v/>
      </c>
      <c r="AB59" s="130" t="str">
        <f>IFERROR(IF(Q59="Impacto",(M59-(+M59*T59)),IF(Q59="Probabilidad",M59,"")),"")</f>
        <v/>
      </c>
      <c r="AC59" s="131" t="str">
        <f>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2"/>
      <c r="AE59" s="133"/>
      <c r="AF59" s="134"/>
      <c r="AG59" s="135"/>
      <c r="AH59" s="135"/>
      <c r="AI59" s="133"/>
      <c r="AJ59" s="134"/>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row>
    <row r="60" spans="1:68" ht="151.5" hidden="1" customHeight="1" outlineLevel="1" x14ac:dyDescent="0.3">
      <c r="A60" s="365"/>
      <c r="B60" s="368"/>
      <c r="C60" s="368"/>
      <c r="D60" s="368"/>
      <c r="E60" s="371"/>
      <c r="F60" s="368"/>
      <c r="G60" s="374"/>
      <c r="H60" s="377"/>
      <c r="I60" s="344"/>
      <c r="J60" s="393"/>
      <c r="K60" s="344">
        <f>IF(NOT(ISERROR(MATCH(J60,_xlfn.ANCHORARRAY(E71),0))),I73&amp;"Por favor no seleccionar los criterios de impacto",J60)</f>
        <v>0</v>
      </c>
      <c r="L60" s="377"/>
      <c r="M60" s="344"/>
      <c r="N60" s="390"/>
      <c r="O60" s="123">
        <v>2</v>
      </c>
      <c r="P60" s="124"/>
      <c r="Q60" s="125" t="str">
        <f>IF(OR(R60="Preventivo",R60="Detectivo"),"Probabilidad",IF(R60="Correctivo","Impacto",""))</f>
        <v/>
      </c>
      <c r="R60" s="126"/>
      <c r="S60" s="126"/>
      <c r="T60" s="127" t="str">
        <f t="shared" ref="T60:T64" si="52">IF(AND(R60="Preventivo",S60="Automático"),"50%",IF(AND(R60="Preventivo",S60="Manual"),"40%",IF(AND(R60="Detectivo",S60="Automático"),"40%",IF(AND(R60="Detectivo",S60="Manual"),"30%",IF(AND(R60="Correctivo",S60="Automático"),"35%",IF(AND(R60="Correctivo",S60="Manual"),"25%",""))))))</f>
        <v/>
      </c>
      <c r="U60" s="126"/>
      <c r="V60" s="126"/>
      <c r="W60" s="126"/>
      <c r="X60" s="128" t="str">
        <f>IFERROR(IF(AND(Q59="Probabilidad",Q60="Probabilidad"),(Z59-(+Z59*T60)),IF(Q60="Probabilidad",(I59-(+I59*T60)),IF(Q60="Impacto",Z59,""))),"")</f>
        <v/>
      </c>
      <c r="Y60" s="129" t="str">
        <f t="shared" si="1"/>
        <v/>
      </c>
      <c r="Z60" s="130" t="str">
        <f t="shared" ref="Z60:Z64" si="53">+X60</f>
        <v/>
      </c>
      <c r="AA60" s="129" t="str">
        <f t="shared" si="3"/>
        <v/>
      </c>
      <c r="AB60" s="130" t="str">
        <f>IFERROR(IF(AND(Q59="Impacto",Q60="Impacto"),(AB53-(+AB53*T60)),IF(Q60="Impacto",($M$59-(+$M$59*T60)),IF(Q60="Probabilidad",AB53,""))),"")</f>
        <v/>
      </c>
      <c r="AC60" s="131" t="str">
        <f t="shared" ref="AC60:AC61" si="54">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32"/>
      <c r="AE60" s="133"/>
      <c r="AF60" s="134"/>
      <c r="AG60" s="135"/>
      <c r="AH60" s="135"/>
      <c r="AI60" s="133"/>
      <c r="AJ60" s="134"/>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row>
    <row r="61" spans="1:68" ht="151.5" hidden="1" customHeight="1" outlineLevel="1" x14ac:dyDescent="0.3">
      <c r="A61" s="365"/>
      <c r="B61" s="368"/>
      <c r="C61" s="368"/>
      <c r="D61" s="368"/>
      <c r="E61" s="371"/>
      <c r="F61" s="368"/>
      <c r="G61" s="374"/>
      <c r="H61" s="377"/>
      <c r="I61" s="344"/>
      <c r="J61" s="393"/>
      <c r="K61" s="344">
        <f>IF(NOT(ISERROR(MATCH(J61,_xlfn.ANCHORARRAY(E72),0))),#REF!&amp;"Por favor no seleccionar los criterios de impacto",J61)</f>
        <v>0</v>
      </c>
      <c r="L61" s="377"/>
      <c r="M61" s="344"/>
      <c r="N61" s="390"/>
      <c r="O61" s="123">
        <v>3</v>
      </c>
      <c r="P61" s="136"/>
      <c r="Q61" s="125" t="str">
        <f>IF(OR(R61="Preventivo",R61="Detectivo"),"Probabilidad",IF(R61="Correctivo","Impacto",""))</f>
        <v/>
      </c>
      <c r="R61" s="126"/>
      <c r="S61" s="126"/>
      <c r="T61" s="127" t="str">
        <f t="shared" si="52"/>
        <v/>
      </c>
      <c r="U61" s="126"/>
      <c r="V61" s="126"/>
      <c r="W61" s="126"/>
      <c r="X61" s="128" t="str">
        <f>IFERROR(IF(AND(Q60="Probabilidad",Q61="Probabilidad"),(Z60-(+Z60*T61)),IF(AND(Q60="Impacto",Q61="Probabilidad"),(Z59-(+Z59*T61)),IF(Q61="Impacto",Z60,""))),"")</f>
        <v/>
      </c>
      <c r="Y61" s="129" t="str">
        <f t="shared" si="1"/>
        <v/>
      </c>
      <c r="Z61" s="130" t="str">
        <f t="shared" si="53"/>
        <v/>
      </c>
      <c r="AA61" s="129" t="str">
        <f t="shared" si="3"/>
        <v/>
      </c>
      <c r="AB61" s="130" t="str">
        <f>IFERROR(IF(AND(Q60="Impacto",Q61="Impacto"),(AB60-(+AB60*T61)),IF(AND(Q60="Probabilidad",Q61="Impacto"),(AB59-(+AB59*T61)),IF(Q61="Probabilidad",AB60,""))),"")</f>
        <v/>
      </c>
      <c r="AC61" s="131" t="str">
        <f t="shared" si="54"/>
        <v/>
      </c>
      <c r="AD61" s="132"/>
      <c r="AE61" s="133"/>
      <c r="AF61" s="134"/>
      <c r="AG61" s="135"/>
      <c r="AH61" s="135"/>
      <c r="AI61" s="133"/>
      <c r="AJ61" s="134"/>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row>
    <row r="62" spans="1:68" ht="151.5" hidden="1" customHeight="1" outlineLevel="1" x14ac:dyDescent="0.3">
      <c r="A62" s="365"/>
      <c r="B62" s="368"/>
      <c r="C62" s="368"/>
      <c r="D62" s="368"/>
      <c r="E62" s="371"/>
      <c r="F62" s="368"/>
      <c r="G62" s="374"/>
      <c r="H62" s="377"/>
      <c r="I62" s="344"/>
      <c r="J62" s="393"/>
      <c r="K62" s="344">
        <f>IF(NOT(ISERROR(MATCH(J62,_xlfn.ANCHORARRAY(E73),0))),I75&amp;"Por favor no seleccionar los criterios de impacto",J62)</f>
        <v>0</v>
      </c>
      <c r="L62" s="377"/>
      <c r="M62" s="344"/>
      <c r="N62" s="390"/>
      <c r="O62" s="123">
        <v>4</v>
      </c>
      <c r="P62" s="124"/>
      <c r="Q62" s="125" t="str">
        <f t="shared" ref="Q62:Q64" si="55">IF(OR(R62="Preventivo",R62="Detectivo"),"Probabilidad",IF(R62="Correctivo","Impacto",""))</f>
        <v/>
      </c>
      <c r="R62" s="126"/>
      <c r="S62" s="126"/>
      <c r="T62" s="127" t="str">
        <f t="shared" si="52"/>
        <v/>
      </c>
      <c r="U62" s="126"/>
      <c r="V62" s="126"/>
      <c r="W62" s="126"/>
      <c r="X62" s="128" t="str">
        <f t="shared" ref="X62:X64" si="56">IFERROR(IF(AND(Q61="Probabilidad",Q62="Probabilidad"),(Z61-(+Z61*T62)),IF(AND(Q61="Impacto",Q62="Probabilidad"),(Z60-(+Z60*T62)),IF(Q62="Impacto",Z61,""))),"")</f>
        <v/>
      </c>
      <c r="Y62" s="129" t="str">
        <f t="shared" si="1"/>
        <v/>
      </c>
      <c r="Z62" s="130" t="str">
        <f t="shared" si="53"/>
        <v/>
      </c>
      <c r="AA62" s="129" t="str">
        <f t="shared" si="3"/>
        <v/>
      </c>
      <c r="AB62" s="130" t="str">
        <f t="shared" ref="AB62:AB64" si="57">IFERROR(IF(AND(Q61="Impacto",Q62="Impacto"),(AB61-(+AB61*T62)),IF(AND(Q61="Probabilidad",Q62="Impacto"),(AB60-(+AB60*T62)),IF(Q62="Probabilidad",AB61,""))),"")</f>
        <v/>
      </c>
      <c r="AC62" s="131" t="str">
        <f>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2"/>
      <c r="AE62" s="133"/>
      <c r="AF62" s="134"/>
      <c r="AG62" s="135"/>
      <c r="AH62" s="135"/>
      <c r="AI62" s="133"/>
      <c r="AJ62" s="134"/>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row>
    <row r="63" spans="1:68" ht="151.5" hidden="1" customHeight="1" outlineLevel="1" x14ac:dyDescent="0.3">
      <c r="A63" s="365"/>
      <c r="B63" s="368"/>
      <c r="C63" s="368"/>
      <c r="D63" s="368"/>
      <c r="E63" s="371"/>
      <c r="F63" s="368"/>
      <c r="G63" s="374"/>
      <c r="H63" s="377"/>
      <c r="I63" s="344"/>
      <c r="J63" s="393"/>
      <c r="K63" s="344">
        <f>IF(NOT(ISERROR(MATCH(J63,_xlfn.ANCHORARRAY(C74),0))),I76&amp;"Por favor no seleccionar los criterios de impacto",J63)</f>
        <v>0</v>
      </c>
      <c r="L63" s="377"/>
      <c r="M63" s="344"/>
      <c r="N63" s="390"/>
      <c r="O63" s="123">
        <v>5</v>
      </c>
      <c r="P63" s="124"/>
      <c r="Q63" s="125" t="str">
        <f t="shared" si="55"/>
        <v/>
      </c>
      <c r="R63" s="126"/>
      <c r="S63" s="126"/>
      <c r="T63" s="127" t="str">
        <f t="shared" si="52"/>
        <v/>
      </c>
      <c r="U63" s="126"/>
      <c r="V63" s="126"/>
      <c r="W63" s="126"/>
      <c r="X63" s="128" t="str">
        <f t="shared" si="56"/>
        <v/>
      </c>
      <c r="Y63" s="129" t="str">
        <f t="shared" si="1"/>
        <v/>
      </c>
      <c r="Z63" s="130" t="str">
        <f t="shared" si="53"/>
        <v/>
      </c>
      <c r="AA63" s="129" t="str">
        <f t="shared" si="3"/>
        <v/>
      </c>
      <c r="AB63" s="130" t="str">
        <f t="shared" si="57"/>
        <v/>
      </c>
      <c r="AC63" s="131" t="str">
        <f t="shared" ref="AC63:AC64" si="58">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32"/>
      <c r="AE63" s="133"/>
      <c r="AF63" s="134"/>
      <c r="AG63" s="135"/>
      <c r="AH63" s="135"/>
      <c r="AI63" s="133"/>
      <c r="AJ63" s="134"/>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row>
    <row r="64" spans="1:68" ht="151.5" hidden="1" customHeight="1" outlineLevel="1" x14ac:dyDescent="0.3">
      <c r="A64" s="366"/>
      <c r="B64" s="369"/>
      <c r="C64" s="369"/>
      <c r="D64" s="369"/>
      <c r="E64" s="372"/>
      <c r="F64" s="369"/>
      <c r="G64" s="375"/>
      <c r="H64" s="378"/>
      <c r="I64" s="345"/>
      <c r="J64" s="415"/>
      <c r="K64" s="345">
        <f>IF(NOT(ISERROR(MATCH(J64,_xlfn.ANCHORARRAY(E75),0))),I77&amp;"Por favor no seleccionar los criterios de impacto",J64)</f>
        <v>0</v>
      </c>
      <c r="L64" s="378"/>
      <c r="M64" s="345"/>
      <c r="N64" s="391"/>
      <c r="O64" s="123">
        <v>6</v>
      </c>
      <c r="P64" s="124"/>
      <c r="Q64" s="125" t="str">
        <f t="shared" si="55"/>
        <v/>
      </c>
      <c r="R64" s="126"/>
      <c r="S64" s="126"/>
      <c r="T64" s="127" t="str">
        <f t="shared" si="52"/>
        <v/>
      </c>
      <c r="U64" s="126"/>
      <c r="V64" s="126"/>
      <c r="W64" s="126"/>
      <c r="X64" s="128" t="str">
        <f t="shared" si="56"/>
        <v/>
      </c>
      <c r="Y64" s="129" t="str">
        <f t="shared" si="1"/>
        <v/>
      </c>
      <c r="Z64" s="130" t="str">
        <f t="shared" si="53"/>
        <v/>
      </c>
      <c r="AA64" s="129" t="str">
        <f t="shared" si="3"/>
        <v/>
      </c>
      <c r="AB64" s="130" t="str">
        <f t="shared" si="57"/>
        <v/>
      </c>
      <c r="AC64" s="131" t="str">
        <f t="shared" si="58"/>
        <v/>
      </c>
      <c r="AD64" s="132"/>
      <c r="AE64" s="133"/>
      <c r="AF64" s="134"/>
      <c r="AG64" s="135"/>
      <c r="AH64" s="135"/>
      <c r="AI64" s="133"/>
      <c r="AJ64" s="134"/>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row>
    <row r="65" spans="1:68" ht="151.5" hidden="1" customHeight="1" outlineLevel="1" x14ac:dyDescent="0.3">
      <c r="A65" s="364">
        <v>10</v>
      </c>
      <c r="B65" s="367"/>
      <c r="C65" s="367"/>
      <c r="D65" s="367"/>
      <c r="E65" s="370"/>
      <c r="F65" s="367"/>
      <c r="G65" s="373"/>
      <c r="H65" s="376" t="str">
        <f>IF(G65&lt;=0,"",IF(G65&lt;=2,"Muy Baja",IF(G65&lt;=24,"Baja",IF(G65&lt;=500,"Media",IF(G65&lt;=5000,"Alta","Muy Alta")))))</f>
        <v/>
      </c>
      <c r="I65" s="379" t="str">
        <f>IF(H65="","",IF(H65="Muy Baja",0.2,IF(H65="Baja",0.4,IF(H65="Media",0.6,IF(H65="Alta",0.8,IF(H65="Muy Alta",1,))))))</f>
        <v/>
      </c>
      <c r="J65" s="392"/>
      <c r="K65" s="379">
        <f>IF(NOT(ISERROR(MATCH(J65,'Tabla Impacto'!$B$221:$B$223,0))),'Tabla Impacto'!$F$223&amp;"Por favor no seleccionar los criterios de impacto(Afectación Económica o presupuestal y Pérdida Reputacional)",J65)</f>
        <v>0</v>
      </c>
      <c r="L65" s="376" t="str">
        <f>IF(OR(K65='Tabla Impacto'!$C$11,K65='Tabla Impacto'!$D$11),"Leve",IF(OR(K65='Tabla Impacto'!$C$12,K65='Tabla Impacto'!$D$12),"Menor",IF(OR(K65='Tabla Impacto'!$C$13,K65='Tabla Impacto'!$D$13),"Moderado",IF(OR(K65='Tabla Impacto'!$C$14,K65='Tabla Impacto'!$D$14),"Mayor",IF(OR(K65='Tabla Impacto'!$C$15,K65='Tabla Impacto'!$D$15),"Catastrófico","")))))</f>
        <v/>
      </c>
      <c r="M65" s="379" t="str">
        <f>IF(L65="","",IF(L65="Leve",0.2,IF(L65="Menor",0.4,IF(L65="Moderado",0.6,IF(L65="Mayor",0.8,IF(L65="Catastrófico",1,))))))</f>
        <v/>
      </c>
      <c r="N65" s="389" t="str">
        <f>IF(OR(AND(H65="Muy Baja",L65="Leve"),AND(H65="Muy Baja",L65="Menor"),AND(H65="Baja",L65="Leve")),"Bajo",IF(OR(AND(H65="Muy baja",L65="Moderado"),AND(H65="Baja",L65="Menor"),AND(H65="Baja",L65="Moderado"),AND(H65="Media",L65="Leve"),AND(H65="Media",L65="Menor"),AND(H65="Media",L65="Moderado"),AND(H65="Alta",L65="Leve"),AND(H65="Alta",L65="Menor")),"Moderado",IF(OR(AND(H65="Muy Baja",L65="Mayor"),AND(H65="Baja",L65="Mayor"),AND(H65="Media",L65="Mayor"),AND(H65="Alta",L65="Moderado"),AND(H65="Alta",L65="Mayor"),AND(H65="Muy Alta",L65="Leve"),AND(H65="Muy Alta",L65="Menor"),AND(H65="Muy Alta",L65="Moderado"),AND(H65="Muy Alta",L65="Mayor")),"Alto",IF(OR(AND(H65="Muy Baja",L65="Catastrófico"),AND(H65="Baja",L65="Catastrófico"),AND(H65="Media",L65="Catastrófico"),AND(H65="Alta",L65="Catastrófico"),AND(H65="Muy Alta",L65="Catastrófico")),"Extremo",""))))</f>
        <v/>
      </c>
      <c r="O65" s="123">
        <v>1</v>
      </c>
      <c r="P65" s="124"/>
      <c r="Q65" s="125" t="str">
        <f>IF(OR(R65="Preventivo",R65="Detectivo"),"Probabilidad",IF(R65="Correctivo","Impacto",""))</f>
        <v/>
      </c>
      <c r="R65" s="126"/>
      <c r="S65" s="126"/>
      <c r="T65" s="127" t="str">
        <f>IF(AND(R65="Preventivo",S65="Automático"),"50%",IF(AND(R65="Preventivo",S65="Manual"),"40%",IF(AND(R65="Detectivo",S65="Automático"),"40%",IF(AND(R65="Detectivo",S65="Manual"),"30%",IF(AND(R65="Correctivo",S65="Automático"),"35%",IF(AND(R65="Correctivo",S65="Manual"),"25%",""))))))</f>
        <v/>
      </c>
      <c r="U65" s="126"/>
      <c r="V65" s="126"/>
      <c r="W65" s="126"/>
      <c r="X65" s="128" t="str">
        <f>IFERROR(IF(Q65="Probabilidad",(I65-(+I65*T65)),IF(Q65="Impacto",I65,"")),"")</f>
        <v/>
      </c>
      <c r="Y65" s="129" t="str">
        <f>IFERROR(IF(X65="","",IF(X65&lt;=0.2,"Muy Baja",IF(X65&lt;=0.4,"Baja",IF(X65&lt;=0.6,"Media",IF(X65&lt;=0.8,"Alta","Muy Alta"))))),"")</f>
        <v/>
      </c>
      <c r="Z65" s="130" t="str">
        <f>+X65</f>
        <v/>
      </c>
      <c r="AA65" s="129" t="str">
        <f>IFERROR(IF(AB65="","",IF(AB65&lt;=0.2,"Leve",IF(AB65&lt;=0.4,"Menor",IF(AB65&lt;=0.6,"Moderado",IF(AB65&lt;=0.8,"Mayor","Catastrófico"))))),"")</f>
        <v/>
      </c>
      <c r="AB65" s="130" t="str">
        <f>IFERROR(IF(Q65="Impacto",(M65-(+M65*T65)),IF(Q65="Probabilidad",M65,"")),"")</f>
        <v/>
      </c>
      <c r="AC65" s="131" t="str">
        <f>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2"/>
      <c r="AE65" s="133"/>
      <c r="AF65" s="134"/>
      <c r="AG65" s="135"/>
      <c r="AH65" s="135"/>
      <c r="AI65" s="133"/>
      <c r="AJ65" s="134"/>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row>
    <row r="66" spans="1:68" ht="151.5" hidden="1" customHeight="1" outlineLevel="1" x14ac:dyDescent="0.3">
      <c r="A66" s="365"/>
      <c r="B66" s="368"/>
      <c r="C66" s="368"/>
      <c r="D66" s="368"/>
      <c r="E66" s="371"/>
      <c r="F66" s="368"/>
      <c r="G66" s="374"/>
      <c r="H66" s="377"/>
      <c r="I66" s="344"/>
      <c r="J66" s="393"/>
      <c r="K66" s="344">
        <f>IF(NOT(ISERROR(MATCH(J66,_xlfn.ANCHORARRAY(E77),0))),I79&amp;"Por favor no seleccionar los criterios de impacto",J66)</f>
        <v>0</v>
      </c>
      <c r="L66" s="377"/>
      <c r="M66" s="344"/>
      <c r="N66" s="390"/>
      <c r="O66" s="123">
        <v>2</v>
      </c>
      <c r="P66" s="124"/>
      <c r="Q66" s="125" t="str">
        <f>IF(OR(R66="Preventivo",R66="Detectivo"),"Probabilidad",IF(R66="Correctivo","Impacto",""))</f>
        <v/>
      </c>
      <c r="R66" s="126"/>
      <c r="S66" s="126"/>
      <c r="T66" s="127" t="str">
        <f t="shared" ref="T66:T70" si="59">IF(AND(R66="Preventivo",S66="Automático"),"50%",IF(AND(R66="Preventivo",S66="Manual"),"40%",IF(AND(R66="Detectivo",S66="Automático"),"40%",IF(AND(R66="Detectivo",S66="Manual"),"30%",IF(AND(R66="Correctivo",S66="Automático"),"35%",IF(AND(R66="Correctivo",S66="Manual"),"25%",""))))))</f>
        <v/>
      </c>
      <c r="U66" s="126"/>
      <c r="V66" s="126"/>
      <c r="W66" s="126"/>
      <c r="X66" s="128" t="str">
        <f>IFERROR(IF(AND(Q65="Probabilidad",Q66="Probabilidad"),(Z65-(+Z65*T66)),IF(Q66="Probabilidad",(I65-(+I65*T66)),IF(Q66="Impacto",Z65,""))),"")</f>
        <v/>
      </c>
      <c r="Y66" s="129" t="str">
        <f t="shared" si="1"/>
        <v/>
      </c>
      <c r="Z66" s="130" t="str">
        <f t="shared" ref="Z66:Z70" si="60">+X66</f>
        <v/>
      </c>
      <c r="AA66" s="129" t="str">
        <f t="shared" si="3"/>
        <v/>
      </c>
      <c r="AB66" s="130" t="str">
        <f>IFERROR(IF(AND(Q65="Impacto",Q66="Impacto"),(AB59-(+AB59*T66)),IF(Q66="Impacto",($M$65-(+$M$65*T66)),IF(Q66="Probabilidad",AB59,""))),"")</f>
        <v/>
      </c>
      <c r="AC66" s="131" t="str">
        <f t="shared" ref="AC66:AC67" si="61">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32"/>
      <c r="AE66" s="133"/>
      <c r="AF66" s="134"/>
      <c r="AG66" s="135"/>
      <c r="AH66" s="135"/>
      <c r="AI66" s="133"/>
      <c r="AJ66" s="134"/>
    </row>
    <row r="67" spans="1:68" ht="151.5" hidden="1" customHeight="1" outlineLevel="1" x14ac:dyDescent="0.3">
      <c r="A67" s="365"/>
      <c r="B67" s="368"/>
      <c r="C67" s="368"/>
      <c r="D67" s="368"/>
      <c r="E67" s="371"/>
      <c r="F67" s="368"/>
      <c r="G67" s="374"/>
      <c r="H67" s="377"/>
      <c r="I67" s="344"/>
      <c r="J67" s="393"/>
      <c r="K67" s="344">
        <f>IF(NOT(ISERROR(MATCH(J67,_xlfn.ANCHORARRAY(E78),0))),I80&amp;"Por favor no seleccionar los criterios de impacto",J67)</f>
        <v>0</v>
      </c>
      <c r="L67" s="377"/>
      <c r="M67" s="344"/>
      <c r="N67" s="390"/>
      <c r="O67" s="123">
        <v>3</v>
      </c>
      <c r="P67" s="136"/>
      <c r="Q67" s="125" t="str">
        <f>IF(OR(R67="Preventivo",R67="Detectivo"),"Probabilidad",IF(R67="Correctivo","Impacto",""))</f>
        <v/>
      </c>
      <c r="R67" s="126"/>
      <c r="S67" s="126"/>
      <c r="T67" s="127" t="str">
        <f t="shared" si="59"/>
        <v/>
      </c>
      <c r="U67" s="126"/>
      <c r="V67" s="126"/>
      <c r="W67" s="126"/>
      <c r="X67" s="128" t="str">
        <f>IFERROR(IF(AND(Q66="Probabilidad",Q67="Probabilidad"),(Z66-(+Z66*T67)),IF(AND(Q66="Impacto",Q67="Probabilidad"),(Z65-(+Z65*T67)),IF(Q67="Impacto",Z66,""))),"")</f>
        <v/>
      </c>
      <c r="Y67" s="129" t="str">
        <f t="shared" si="1"/>
        <v/>
      </c>
      <c r="Z67" s="130" t="str">
        <f t="shared" si="60"/>
        <v/>
      </c>
      <c r="AA67" s="129" t="str">
        <f t="shared" si="3"/>
        <v/>
      </c>
      <c r="AB67" s="130" t="str">
        <f>IFERROR(IF(AND(Q66="Impacto",Q67="Impacto"),(AB66-(+AB66*T67)),IF(AND(Q66="Probabilidad",Q67="Impacto"),(AB65-(+AB65*T67)),IF(Q67="Probabilidad",AB66,""))),"")</f>
        <v/>
      </c>
      <c r="AC67" s="131" t="str">
        <f t="shared" si="61"/>
        <v/>
      </c>
      <c r="AD67" s="132"/>
      <c r="AE67" s="133"/>
      <c r="AF67" s="134"/>
      <c r="AG67" s="135"/>
      <c r="AH67" s="135"/>
      <c r="AI67" s="133"/>
      <c r="AJ67" s="134"/>
    </row>
    <row r="68" spans="1:68" ht="151.5" hidden="1" customHeight="1" outlineLevel="1" x14ac:dyDescent="0.3">
      <c r="A68" s="365"/>
      <c r="B68" s="368"/>
      <c r="C68" s="368"/>
      <c r="D68" s="368"/>
      <c r="E68" s="371"/>
      <c r="F68" s="368"/>
      <c r="G68" s="374"/>
      <c r="H68" s="377"/>
      <c r="I68" s="344"/>
      <c r="J68" s="393"/>
      <c r="K68" s="344">
        <f>IF(NOT(ISERROR(MATCH(J68,_xlfn.ANCHORARRAY(E79),0))),I81&amp;"Por favor no seleccionar los criterios de impacto",J68)</f>
        <v>0</v>
      </c>
      <c r="L68" s="377"/>
      <c r="M68" s="344"/>
      <c r="N68" s="390"/>
      <c r="O68" s="123">
        <v>4</v>
      </c>
      <c r="P68" s="124"/>
      <c r="Q68" s="125" t="str">
        <f t="shared" ref="Q68:Q70" si="62">IF(OR(R68="Preventivo",R68="Detectivo"),"Probabilidad",IF(R68="Correctivo","Impacto",""))</f>
        <v/>
      </c>
      <c r="R68" s="126"/>
      <c r="S68" s="126"/>
      <c r="T68" s="127" t="str">
        <f t="shared" si="59"/>
        <v/>
      </c>
      <c r="U68" s="126"/>
      <c r="V68" s="126"/>
      <c r="W68" s="126"/>
      <c r="X68" s="128" t="str">
        <f t="shared" ref="X68:X70" si="63">IFERROR(IF(AND(Q67="Probabilidad",Q68="Probabilidad"),(Z67-(+Z67*T68)),IF(AND(Q67="Impacto",Q68="Probabilidad"),(Z66-(+Z66*T68)),IF(Q68="Impacto",Z67,""))),"")</f>
        <v/>
      </c>
      <c r="Y68" s="129" t="str">
        <f t="shared" si="1"/>
        <v/>
      </c>
      <c r="Z68" s="130" t="str">
        <f t="shared" si="60"/>
        <v/>
      </c>
      <c r="AA68" s="129" t="str">
        <f t="shared" si="3"/>
        <v/>
      </c>
      <c r="AB68" s="130" t="str">
        <f t="shared" ref="AB68:AB70" si="64">IFERROR(IF(AND(Q67="Impacto",Q68="Impacto"),(AB67-(+AB67*T68)),IF(AND(Q67="Probabilidad",Q68="Impacto"),(AB66-(+AB66*T68)),IF(Q68="Probabilidad",AB67,""))),"")</f>
        <v/>
      </c>
      <c r="AC68" s="131" t="str">
        <f>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2"/>
      <c r="AE68" s="133"/>
      <c r="AF68" s="134"/>
      <c r="AG68" s="135"/>
      <c r="AH68" s="135"/>
      <c r="AI68" s="133"/>
      <c r="AJ68" s="134"/>
    </row>
    <row r="69" spans="1:68" ht="151.5" hidden="1" customHeight="1" outlineLevel="1" x14ac:dyDescent="0.3">
      <c r="A69" s="365"/>
      <c r="B69" s="368"/>
      <c r="C69" s="368"/>
      <c r="D69" s="368"/>
      <c r="E69" s="371"/>
      <c r="F69" s="368"/>
      <c r="G69" s="374"/>
      <c r="H69" s="377"/>
      <c r="I69" s="344"/>
      <c r="J69" s="393"/>
      <c r="K69" s="344">
        <f>IF(NOT(ISERROR(MATCH(J69,_xlfn.ANCHORARRAY(E80),0))),I82&amp;"Por favor no seleccionar los criterios de impacto",J69)</f>
        <v>0</v>
      </c>
      <c r="L69" s="377"/>
      <c r="M69" s="344"/>
      <c r="N69" s="390"/>
      <c r="O69" s="123">
        <v>5</v>
      </c>
      <c r="P69" s="124"/>
      <c r="Q69" s="125" t="str">
        <f t="shared" si="62"/>
        <v/>
      </c>
      <c r="R69" s="126"/>
      <c r="S69" s="126"/>
      <c r="T69" s="127" t="str">
        <f t="shared" si="59"/>
        <v/>
      </c>
      <c r="U69" s="126"/>
      <c r="V69" s="126"/>
      <c r="W69" s="126"/>
      <c r="X69" s="128" t="str">
        <f t="shared" si="63"/>
        <v/>
      </c>
      <c r="Y69" s="129" t="str">
        <f t="shared" si="1"/>
        <v/>
      </c>
      <c r="Z69" s="130" t="str">
        <f t="shared" si="60"/>
        <v/>
      </c>
      <c r="AA69" s="129" t="str">
        <f t="shared" si="3"/>
        <v/>
      </c>
      <c r="AB69" s="130" t="str">
        <f t="shared" si="64"/>
        <v/>
      </c>
      <c r="AC69" s="131" t="str">
        <f t="shared" ref="AC69:AC70" si="65">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32"/>
      <c r="AE69" s="133"/>
      <c r="AF69" s="134"/>
      <c r="AG69" s="135"/>
      <c r="AH69" s="135"/>
      <c r="AI69" s="133"/>
      <c r="AJ69" s="134"/>
    </row>
    <row r="70" spans="1:68" ht="151.5" hidden="1" customHeight="1" outlineLevel="1" x14ac:dyDescent="0.3">
      <c r="A70" s="365"/>
      <c r="B70" s="368"/>
      <c r="C70" s="368"/>
      <c r="D70" s="368"/>
      <c r="E70" s="371"/>
      <c r="F70" s="368"/>
      <c r="G70" s="374"/>
      <c r="H70" s="377"/>
      <c r="I70" s="344"/>
      <c r="J70" s="393"/>
      <c r="K70" s="344">
        <f>IF(NOT(ISERROR(MATCH(J70,_xlfn.ANCHORARRAY(E81),0))),I83&amp;"Por favor no seleccionar los criterios de impacto",J70)</f>
        <v>0</v>
      </c>
      <c r="L70" s="377"/>
      <c r="M70" s="344"/>
      <c r="N70" s="390"/>
      <c r="O70" s="266">
        <v>6</v>
      </c>
      <c r="P70" s="218"/>
      <c r="Q70" s="219" t="str">
        <f t="shared" si="62"/>
        <v/>
      </c>
      <c r="R70" s="132"/>
      <c r="S70" s="132"/>
      <c r="T70" s="130" t="str">
        <f t="shared" si="59"/>
        <v/>
      </c>
      <c r="U70" s="132"/>
      <c r="V70" s="132"/>
      <c r="W70" s="132"/>
      <c r="X70" s="220" t="str">
        <f t="shared" si="63"/>
        <v/>
      </c>
      <c r="Y70" s="221" t="str">
        <f t="shared" si="1"/>
        <v/>
      </c>
      <c r="Z70" s="130" t="str">
        <f t="shared" si="60"/>
        <v/>
      </c>
      <c r="AA70" s="221" t="str">
        <f t="shared" si="3"/>
        <v/>
      </c>
      <c r="AB70" s="130" t="str">
        <f t="shared" si="64"/>
        <v/>
      </c>
      <c r="AC70" s="222" t="str">
        <f t="shared" si="65"/>
        <v/>
      </c>
      <c r="AD70" s="132"/>
      <c r="AE70" s="267"/>
      <c r="AF70" s="268"/>
      <c r="AG70" s="223"/>
      <c r="AH70" s="223"/>
      <c r="AI70" s="267"/>
      <c r="AJ70" s="268"/>
    </row>
    <row r="71" spans="1:68" ht="49.5" customHeight="1" collapsed="1" x14ac:dyDescent="0.3">
      <c r="A71" s="269"/>
      <c r="B71" s="398" t="s">
        <v>131</v>
      </c>
      <c r="C71" s="399"/>
      <c r="D71" s="399"/>
      <c r="E71" s="399"/>
      <c r="F71" s="399"/>
      <c r="G71" s="399"/>
      <c r="H71" s="399"/>
      <c r="I71" s="399"/>
      <c r="J71" s="399"/>
      <c r="K71" s="399"/>
      <c r="L71" s="399"/>
      <c r="M71" s="399"/>
      <c r="N71" s="399"/>
      <c r="O71" s="399"/>
      <c r="P71" s="399"/>
      <c r="Q71" s="399"/>
      <c r="R71" s="399"/>
      <c r="S71" s="399"/>
      <c r="T71" s="399"/>
      <c r="U71" s="399"/>
      <c r="V71" s="399"/>
      <c r="W71" s="399"/>
      <c r="X71" s="399"/>
      <c r="Y71" s="399"/>
      <c r="Z71" s="399"/>
      <c r="AA71" s="399"/>
      <c r="AB71" s="399"/>
      <c r="AC71" s="399"/>
      <c r="AD71" s="399"/>
      <c r="AE71" s="399"/>
      <c r="AF71" s="399"/>
      <c r="AG71" s="399"/>
      <c r="AH71" s="399"/>
      <c r="AI71" s="399"/>
      <c r="AJ71" s="400"/>
    </row>
    <row r="72" spans="1:68" x14ac:dyDescent="0.3">
      <c r="A72" s="270"/>
      <c r="B72" s="271"/>
      <c r="C72" s="271"/>
      <c r="D72" s="271"/>
      <c r="E72" s="272"/>
      <c r="F72" s="273"/>
      <c r="G72" s="272"/>
      <c r="H72" s="272"/>
      <c r="I72" s="272"/>
      <c r="J72" s="272"/>
      <c r="K72" s="272"/>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4"/>
    </row>
    <row r="73" spans="1:68" x14ac:dyDescent="0.3">
      <c r="A73" s="275"/>
      <c r="B73" s="276" t="s">
        <v>143</v>
      </c>
      <c r="C73" s="272"/>
      <c r="D73" s="272"/>
      <c r="E73" s="272"/>
      <c r="F73" s="272"/>
      <c r="G73" s="272"/>
      <c r="H73" s="272"/>
      <c r="I73" s="272"/>
      <c r="J73" s="272"/>
      <c r="K73" s="272"/>
      <c r="L73" s="272"/>
      <c r="M73" s="272"/>
      <c r="N73" s="272"/>
      <c r="O73" s="272"/>
      <c r="P73" s="272"/>
      <c r="Q73" s="272"/>
      <c r="R73" s="272"/>
      <c r="S73" s="272"/>
      <c r="T73" s="272"/>
      <c r="U73" s="272"/>
      <c r="V73" s="272"/>
      <c r="W73" s="272"/>
      <c r="X73" s="272"/>
      <c r="Y73" s="272"/>
      <c r="Z73" s="272"/>
      <c r="AA73" s="272"/>
      <c r="AB73" s="272"/>
      <c r="AC73" s="272"/>
      <c r="AD73" s="272"/>
      <c r="AE73" s="272"/>
      <c r="AF73" s="272"/>
      <c r="AG73" s="272"/>
      <c r="AH73" s="272"/>
      <c r="AI73" s="272"/>
      <c r="AJ73" s="274"/>
    </row>
    <row r="74" spans="1:68" x14ac:dyDescent="0.3">
      <c r="A74" s="277"/>
      <c r="B74" s="278"/>
      <c r="C74" s="279" t="s">
        <v>258</v>
      </c>
      <c r="D74" s="280"/>
      <c r="E74" s="279"/>
      <c r="F74" s="280"/>
      <c r="G74" s="279" t="s">
        <v>260</v>
      </c>
      <c r="H74" s="279"/>
      <c r="I74" s="279"/>
      <c r="J74" s="279"/>
      <c r="K74" s="279"/>
      <c r="L74" s="279"/>
      <c r="M74" s="279"/>
      <c r="N74" s="279" t="s">
        <v>259</v>
      </c>
      <c r="O74" s="279"/>
      <c r="P74" s="279"/>
      <c r="Q74" s="279"/>
      <c r="R74" s="279"/>
      <c r="S74" s="279"/>
      <c r="T74" s="279"/>
      <c r="U74" s="279"/>
      <c r="V74" s="279"/>
      <c r="W74" s="279"/>
      <c r="X74" s="279"/>
      <c r="Y74" s="279"/>
      <c r="Z74" s="279"/>
      <c r="AA74" s="279"/>
      <c r="AB74" s="279"/>
      <c r="AC74" s="279"/>
      <c r="AD74" s="279"/>
      <c r="AE74" s="279"/>
      <c r="AF74" s="279"/>
      <c r="AG74" s="279"/>
      <c r="AH74" s="279"/>
      <c r="AI74" s="279"/>
      <c r="AJ74" s="281"/>
    </row>
    <row r="75" spans="1:68" s="3" customFormat="1" x14ac:dyDescent="0.25"/>
    <row r="76" spans="1:68" s="3" customFormat="1" x14ac:dyDescent="0.25"/>
    <row r="77" spans="1:68" s="3" customFormat="1" x14ac:dyDescent="0.25"/>
  </sheetData>
  <dataConsolidate/>
  <mergeCells count="118">
    <mergeCell ref="R3:AE3"/>
    <mergeCell ref="R4:AE4"/>
    <mergeCell ref="R5:AE5"/>
    <mergeCell ref="R6:AE6"/>
    <mergeCell ref="B71:AJ71"/>
    <mergeCell ref="B16:B17"/>
    <mergeCell ref="G16:G17"/>
    <mergeCell ref="H16:H17"/>
    <mergeCell ref="I16:I17"/>
    <mergeCell ref="J16:J17"/>
    <mergeCell ref="L16:L17"/>
    <mergeCell ref="M16:M17"/>
    <mergeCell ref="N16:N17"/>
    <mergeCell ref="O16:O17"/>
    <mergeCell ref="Q16:Q17"/>
    <mergeCell ref="R16:R17"/>
    <mergeCell ref="S16:S17"/>
    <mergeCell ref="T16:T17"/>
    <mergeCell ref="U16:U17"/>
    <mergeCell ref="V16:V17"/>
    <mergeCell ref="W16:W17"/>
    <mergeCell ref="Y16:Y17"/>
    <mergeCell ref="Z16:Z17"/>
    <mergeCell ref="AA16:AA17"/>
    <mergeCell ref="J59:J64"/>
    <mergeCell ref="K59:K64"/>
    <mergeCell ref="L59:L64"/>
    <mergeCell ref="K53:K58"/>
    <mergeCell ref="A1:AJ2"/>
    <mergeCell ref="A7:G7"/>
    <mergeCell ref="H7:N7"/>
    <mergeCell ref="O7:W7"/>
    <mergeCell ref="X7:AD7"/>
    <mergeCell ref="AE7:AJ7"/>
    <mergeCell ref="M59:M64"/>
    <mergeCell ref="N59:N64"/>
    <mergeCell ref="A65:A70"/>
    <mergeCell ref="B65:B70"/>
    <mergeCell ref="C65:C70"/>
    <mergeCell ref="D65:D70"/>
    <mergeCell ref="E65:E70"/>
    <mergeCell ref="F65:F70"/>
    <mergeCell ref="G65:G70"/>
    <mergeCell ref="H65:H70"/>
    <mergeCell ref="I65:I70"/>
    <mergeCell ref="J65:J70"/>
    <mergeCell ref="K65:K70"/>
    <mergeCell ref="L65:L70"/>
    <mergeCell ref="M65:M70"/>
    <mergeCell ref="AB16:AB17"/>
    <mergeCell ref="AC16:AC17"/>
    <mergeCell ref="N65:N70"/>
    <mergeCell ref="A59:A64"/>
    <mergeCell ref="B59:B64"/>
    <mergeCell ref="C59:C64"/>
    <mergeCell ref="D59:D64"/>
    <mergeCell ref="E59:E64"/>
    <mergeCell ref="F59:F64"/>
    <mergeCell ref="G59:G64"/>
    <mergeCell ref="H59:H64"/>
    <mergeCell ref="I59:I64"/>
    <mergeCell ref="A16:A17"/>
    <mergeCell ref="AE8:AE9"/>
    <mergeCell ref="AJ8:AJ9"/>
    <mergeCell ref="AI8:AI9"/>
    <mergeCell ref="AH8:AH9"/>
    <mergeCell ref="AG8:AG9"/>
    <mergeCell ref="AF8:AF9"/>
    <mergeCell ref="L8:L9"/>
    <mergeCell ref="M8:M9"/>
    <mergeCell ref="B8:B9"/>
    <mergeCell ref="N8:N9"/>
    <mergeCell ref="J8:J9"/>
    <mergeCell ref="K8:K9"/>
    <mergeCell ref="Q8:Q9"/>
    <mergeCell ref="R8:W8"/>
    <mergeCell ref="P16:P17"/>
    <mergeCell ref="AE16:AE17"/>
    <mergeCell ref="AF16:AF17"/>
    <mergeCell ref="AJ16:AJ17"/>
    <mergeCell ref="AG16:AG17"/>
    <mergeCell ref="AH16:AH17"/>
    <mergeCell ref="AI16:AI17"/>
    <mergeCell ref="AD16:AD17"/>
    <mergeCell ref="K34:K39"/>
    <mergeCell ref="K47:K52"/>
    <mergeCell ref="K41:K46"/>
    <mergeCell ref="K28:K33"/>
    <mergeCell ref="K22:K27"/>
    <mergeCell ref="P18:P19"/>
    <mergeCell ref="C16:C17"/>
    <mergeCell ref="D16:D17"/>
    <mergeCell ref="E16:E17"/>
    <mergeCell ref="F16:F17"/>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C4:N4"/>
    <mergeCell ref="O4:Q4"/>
    <mergeCell ref="AA8:AA9"/>
    <mergeCell ref="Y8:Y9"/>
    <mergeCell ref="Z8:Z9"/>
    <mergeCell ref="G8:G9"/>
    <mergeCell ref="H8:H9"/>
    <mergeCell ref="I8:I9"/>
  </mergeCells>
  <conditionalFormatting sqref="H10 H16">
    <cfRule type="cellIs" dxfId="254" priority="348" operator="equal">
      <formula>"Muy Alta"</formula>
    </cfRule>
    <cfRule type="cellIs" dxfId="253" priority="349" operator="equal">
      <formula>"Alta"</formula>
    </cfRule>
    <cfRule type="cellIs" dxfId="252" priority="350" operator="equal">
      <formula>"Media"</formula>
    </cfRule>
    <cfRule type="cellIs" dxfId="251" priority="351" operator="equal">
      <formula>"Baja"</formula>
    </cfRule>
    <cfRule type="cellIs" dxfId="250" priority="352" operator="equal">
      <formula>"Muy Baja"</formula>
    </cfRule>
  </conditionalFormatting>
  <conditionalFormatting sqref="L10 L16 L22 L28 L47 L53 L59 L65 L34:L41">
    <cfRule type="cellIs" dxfId="249" priority="343" operator="equal">
      <formula>"Catastrófico"</formula>
    </cfRule>
    <cfRule type="cellIs" dxfId="248" priority="344" operator="equal">
      <formula>"Mayor"</formula>
    </cfRule>
    <cfRule type="cellIs" dxfId="247" priority="345" operator="equal">
      <formula>"Moderado"</formula>
    </cfRule>
    <cfRule type="cellIs" dxfId="246" priority="346" operator="equal">
      <formula>"Menor"</formula>
    </cfRule>
    <cfRule type="cellIs" dxfId="245" priority="347" operator="equal">
      <formula>"Leve"</formula>
    </cfRule>
  </conditionalFormatting>
  <conditionalFormatting sqref="N10">
    <cfRule type="cellIs" dxfId="244" priority="339" operator="equal">
      <formula>"Extremo"</formula>
    </cfRule>
    <cfRule type="cellIs" dxfId="243" priority="340" operator="equal">
      <formula>"Alto"</formula>
    </cfRule>
    <cfRule type="cellIs" dxfId="242" priority="341" operator="equal">
      <formula>"Moderado"</formula>
    </cfRule>
    <cfRule type="cellIs" dxfId="241" priority="342" operator="equal">
      <formula>"Bajo"</formula>
    </cfRule>
  </conditionalFormatting>
  <conditionalFormatting sqref="Y10:Y15">
    <cfRule type="cellIs" dxfId="240" priority="334" operator="equal">
      <formula>"Muy Alta"</formula>
    </cfRule>
    <cfRule type="cellIs" dxfId="239" priority="335" operator="equal">
      <formula>"Alta"</formula>
    </cfRule>
    <cfRule type="cellIs" dxfId="238" priority="336" operator="equal">
      <formula>"Media"</formula>
    </cfRule>
    <cfRule type="cellIs" dxfId="237" priority="337" operator="equal">
      <formula>"Baja"</formula>
    </cfRule>
    <cfRule type="cellIs" dxfId="236" priority="338" operator="equal">
      <formula>"Muy Baja"</formula>
    </cfRule>
  </conditionalFormatting>
  <conditionalFormatting sqref="AA10:AA15">
    <cfRule type="cellIs" dxfId="235" priority="329" operator="equal">
      <formula>"Catastrófico"</formula>
    </cfRule>
    <cfRule type="cellIs" dxfId="234" priority="330" operator="equal">
      <formula>"Mayor"</formula>
    </cfRule>
    <cfRule type="cellIs" dxfId="233" priority="331" operator="equal">
      <formula>"Moderado"</formula>
    </cfRule>
    <cfRule type="cellIs" dxfId="232" priority="332" operator="equal">
      <formula>"Menor"</formula>
    </cfRule>
    <cfRule type="cellIs" dxfId="231" priority="333" operator="equal">
      <formula>"Leve"</formula>
    </cfRule>
  </conditionalFormatting>
  <conditionalFormatting sqref="AC10:AC15">
    <cfRule type="cellIs" dxfId="230" priority="325" operator="equal">
      <formula>"Extremo"</formula>
    </cfRule>
    <cfRule type="cellIs" dxfId="229" priority="326" operator="equal">
      <formula>"Alto"</formula>
    </cfRule>
    <cfRule type="cellIs" dxfId="228" priority="327" operator="equal">
      <formula>"Moderado"</formula>
    </cfRule>
    <cfRule type="cellIs" dxfId="227" priority="328" operator="equal">
      <formula>"Bajo"</formula>
    </cfRule>
  </conditionalFormatting>
  <conditionalFormatting sqref="H59">
    <cfRule type="cellIs" dxfId="226" priority="82" operator="equal">
      <formula>"Muy Alta"</formula>
    </cfRule>
    <cfRule type="cellIs" dxfId="225" priority="83" operator="equal">
      <formula>"Alta"</formula>
    </cfRule>
    <cfRule type="cellIs" dxfId="224" priority="84" operator="equal">
      <formula>"Media"</formula>
    </cfRule>
    <cfRule type="cellIs" dxfId="223" priority="85" operator="equal">
      <formula>"Baja"</formula>
    </cfRule>
    <cfRule type="cellIs" dxfId="222" priority="86" operator="equal">
      <formula>"Muy Baja"</formula>
    </cfRule>
  </conditionalFormatting>
  <conditionalFormatting sqref="N16">
    <cfRule type="cellIs" dxfId="221" priority="269" operator="equal">
      <formula>"Extremo"</formula>
    </cfRule>
    <cfRule type="cellIs" dxfId="220" priority="270" operator="equal">
      <formula>"Alto"</formula>
    </cfRule>
    <cfRule type="cellIs" dxfId="219" priority="271" operator="equal">
      <formula>"Moderado"</formula>
    </cfRule>
    <cfRule type="cellIs" dxfId="218" priority="272" operator="equal">
      <formula>"Bajo"</formula>
    </cfRule>
  </conditionalFormatting>
  <conditionalFormatting sqref="Y16 Y18:Y21">
    <cfRule type="cellIs" dxfId="217" priority="264" operator="equal">
      <formula>"Muy Alta"</formula>
    </cfRule>
    <cfRule type="cellIs" dxfId="216" priority="265" operator="equal">
      <formula>"Alta"</formula>
    </cfRule>
    <cfRule type="cellIs" dxfId="215" priority="266" operator="equal">
      <formula>"Media"</formula>
    </cfRule>
    <cfRule type="cellIs" dxfId="214" priority="267" operator="equal">
      <formula>"Baja"</formula>
    </cfRule>
    <cfRule type="cellIs" dxfId="213" priority="268" operator="equal">
      <formula>"Muy Baja"</formula>
    </cfRule>
  </conditionalFormatting>
  <conditionalFormatting sqref="AA16 AA18:AA21">
    <cfRule type="cellIs" dxfId="212" priority="259" operator="equal">
      <formula>"Catastrófico"</formula>
    </cfRule>
    <cfRule type="cellIs" dxfId="211" priority="260" operator="equal">
      <formula>"Mayor"</formula>
    </cfRule>
    <cfRule type="cellIs" dxfId="210" priority="261" operator="equal">
      <formula>"Moderado"</formula>
    </cfRule>
    <cfRule type="cellIs" dxfId="209" priority="262" operator="equal">
      <formula>"Menor"</formula>
    </cfRule>
    <cfRule type="cellIs" dxfId="208" priority="263" operator="equal">
      <formula>"Leve"</formula>
    </cfRule>
  </conditionalFormatting>
  <conditionalFormatting sqref="AC16 AC18:AC21">
    <cfRule type="cellIs" dxfId="207" priority="255" operator="equal">
      <formula>"Extremo"</formula>
    </cfRule>
    <cfRule type="cellIs" dxfId="206" priority="256" operator="equal">
      <formula>"Alto"</formula>
    </cfRule>
    <cfRule type="cellIs" dxfId="205" priority="257" operator="equal">
      <formula>"Moderado"</formula>
    </cfRule>
    <cfRule type="cellIs" dxfId="204" priority="258" operator="equal">
      <formula>"Bajo"</formula>
    </cfRule>
  </conditionalFormatting>
  <conditionalFormatting sqref="H22">
    <cfRule type="cellIs" dxfId="203" priority="250" operator="equal">
      <formula>"Muy Alta"</formula>
    </cfRule>
    <cfRule type="cellIs" dxfId="202" priority="251" operator="equal">
      <formula>"Alta"</formula>
    </cfRule>
    <cfRule type="cellIs" dxfId="201" priority="252" operator="equal">
      <formula>"Media"</formula>
    </cfRule>
    <cfRule type="cellIs" dxfId="200" priority="253" operator="equal">
      <formula>"Baja"</formula>
    </cfRule>
    <cfRule type="cellIs" dxfId="199" priority="254" operator="equal">
      <formula>"Muy Baja"</formula>
    </cfRule>
  </conditionalFormatting>
  <conditionalFormatting sqref="N22">
    <cfRule type="cellIs" dxfId="198" priority="241" operator="equal">
      <formula>"Extremo"</formula>
    </cfRule>
    <cfRule type="cellIs" dxfId="197" priority="242" operator="equal">
      <formula>"Alto"</formula>
    </cfRule>
    <cfRule type="cellIs" dxfId="196" priority="243" operator="equal">
      <formula>"Moderado"</formula>
    </cfRule>
    <cfRule type="cellIs" dxfId="195" priority="244" operator="equal">
      <formula>"Bajo"</formula>
    </cfRule>
  </conditionalFormatting>
  <conditionalFormatting sqref="Y22:Y27">
    <cfRule type="cellIs" dxfId="194" priority="236" operator="equal">
      <formula>"Muy Alta"</formula>
    </cfRule>
    <cfRule type="cellIs" dxfId="193" priority="237" operator="equal">
      <formula>"Alta"</formula>
    </cfRule>
    <cfRule type="cellIs" dxfId="192" priority="238" operator="equal">
      <formula>"Media"</formula>
    </cfRule>
    <cfRule type="cellIs" dxfId="191" priority="239" operator="equal">
      <formula>"Baja"</formula>
    </cfRule>
    <cfRule type="cellIs" dxfId="190" priority="240" operator="equal">
      <formula>"Muy Baja"</formula>
    </cfRule>
  </conditionalFormatting>
  <conditionalFormatting sqref="AA22:AA27">
    <cfRule type="cellIs" dxfId="189" priority="231" operator="equal">
      <formula>"Catastrófico"</formula>
    </cfRule>
    <cfRule type="cellIs" dxfId="188" priority="232" operator="equal">
      <formula>"Mayor"</formula>
    </cfRule>
    <cfRule type="cellIs" dxfId="187" priority="233" operator="equal">
      <formula>"Moderado"</formula>
    </cfRule>
    <cfRule type="cellIs" dxfId="186" priority="234" operator="equal">
      <formula>"Menor"</formula>
    </cfRule>
    <cfRule type="cellIs" dxfId="185" priority="235" operator="equal">
      <formula>"Leve"</formula>
    </cfRule>
  </conditionalFormatting>
  <conditionalFormatting sqref="AC22:AC27">
    <cfRule type="cellIs" dxfId="184" priority="227" operator="equal">
      <formula>"Extremo"</formula>
    </cfRule>
    <cfRule type="cellIs" dxfId="183" priority="228" operator="equal">
      <formula>"Alto"</formula>
    </cfRule>
    <cfRule type="cellIs" dxfId="182" priority="229" operator="equal">
      <formula>"Moderado"</formula>
    </cfRule>
    <cfRule type="cellIs" dxfId="181" priority="230" operator="equal">
      <formula>"Bajo"</formula>
    </cfRule>
  </conditionalFormatting>
  <conditionalFormatting sqref="H28">
    <cfRule type="cellIs" dxfId="180" priority="222" operator="equal">
      <formula>"Muy Alta"</formula>
    </cfRule>
    <cfRule type="cellIs" dxfId="179" priority="223" operator="equal">
      <formula>"Alta"</formula>
    </cfRule>
    <cfRule type="cellIs" dxfId="178" priority="224" operator="equal">
      <formula>"Media"</formula>
    </cfRule>
    <cfRule type="cellIs" dxfId="177" priority="225" operator="equal">
      <formula>"Baja"</formula>
    </cfRule>
    <cfRule type="cellIs" dxfId="176" priority="226" operator="equal">
      <formula>"Muy Baja"</formula>
    </cfRule>
  </conditionalFormatting>
  <conditionalFormatting sqref="N28">
    <cfRule type="cellIs" dxfId="175" priority="213" operator="equal">
      <formula>"Extremo"</formula>
    </cfRule>
    <cfRule type="cellIs" dxfId="174" priority="214" operator="equal">
      <formula>"Alto"</formula>
    </cfRule>
    <cfRule type="cellIs" dxfId="173" priority="215" operator="equal">
      <formula>"Moderado"</formula>
    </cfRule>
    <cfRule type="cellIs" dxfId="172" priority="216" operator="equal">
      <formula>"Bajo"</formula>
    </cfRule>
  </conditionalFormatting>
  <conditionalFormatting sqref="Y28:Y33">
    <cfRule type="cellIs" dxfId="171" priority="208" operator="equal">
      <formula>"Muy Alta"</formula>
    </cfRule>
    <cfRule type="cellIs" dxfId="170" priority="209" operator="equal">
      <formula>"Alta"</formula>
    </cfRule>
    <cfRule type="cellIs" dxfId="169" priority="210" operator="equal">
      <formula>"Media"</formula>
    </cfRule>
    <cfRule type="cellIs" dxfId="168" priority="211" operator="equal">
      <formula>"Baja"</formula>
    </cfRule>
    <cfRule type="cellIs" dxfId="167" priority="212" operator="equal">
      <formula>"Muy Baja"</formula>
    </cfRule>
  </conditionalFormatting>
  <conditionalFormatting sqref="AA28:AA33">
    <cfRule type="cellIs" dxfId="166" priority="203" operator="equal">
      <formula>"Catastrófico"</formula>
    </cfRule>
    <cfRule type="cellIs" dxfId="165" priority="204" operator="equal">
      <formula>"Mayor"</formula>
    </cfRule>
    <cfRule type="cellIs" dxfId="164" priority="205" operator="equal">
      <formula>"Moderado"</formula>
    </cfRule>
    <cfRule type="cellIs" dxfId="163" priority="206" operator="equal">
      <formula>"Menor"</formula>
    </cfRule>
    <cfRule type="cellIs" dxfId="162" priority="207" operator="equal">
      <formula>"Leve"</formula>
    </cfRule>
  </conditionalFormatting>
  <conditionalFormatting sqref="AC28:AC33">
    <cfRule type="cellIs" dxfId="161" priority="199" operator="equal">
      <formula>"Extremo"</formula>
    </cfRule>
    <cfRule type="cellIs" dxfId="160" priority="200" operator="equal">
      <formula>"Alto"</formula>
    </cfRule>
    <cfRule type="cellIs" dxfId="159" priority="201" operator="equal">
      <formula>"Moderado"</formula>
    </cfRule>
    <cfRule type="cellIs" dxfId="158" priority="202" operator="equal">
      <formula>"Bajo"</formula>
    </cfRule>
  </conditionalFormatting>
  <conditionalFormatting sqref="H34">
    <cfRule type="cellIs" dxfId="157" priority="194" operator="equal">
      <formula>"Muy Alta"</formula>
    </cfRule>
    <cfRule type="cellIs" dxfId="156" priority="195" operator="equal">
      <formula>"Alta"</formula>
    </cfRule>
    <cfRule type="cellIs" dxfId="155" priority="196" operator="equal">
      <formula>"Media"</formula>
    </cfRule>
    <cfRule type="cellIs" dxfId="154" priority="197" operator="equal">
      <formula>"Baja"</formula>
    </cfRule>
    <cfRule type="cellIs" dxfId="153" priority="198" operator="equal">
      <formula>"Muy Baja"</formula>
    </cfRule>
  </conditionalFormatting>
  <conditionalFormatting sqref="N34">
    <cfRule type="cellIs" dxfId="152" priority="185" operator="equal">
      <formula>"Extremo"</formula>
    </cfRule>
    <cfRule type="cellIs" dxfId="151" priority="186" operator="equal">
      <formula>"Alto"</formula>
    </cfRule>
    <cfRule type="cellIs" dxfId="150" priority="187" operator="equal">
      <formula>"Moderado"</formula>
    </cfRule>
    <cfRule type="cellIs" dxfId="149" priority="188" operator="equal">
      <formula>"Bajo"</formula>
    </cfRule>
  </conditionalFormatting>
  <conditionalFormatting sqref="Y34:Y39">
    <cfRule type="cellIs" dxfId="148" priority="180" operator="equal">
      <formula>"Muy Alta"</formula>
    </cfRule>
    <cfRule type="cellIs" dxfId="147" priority="181" operator="equal">
      <formula>"Alta"</formula>
    </cfRule>
    <cfRule type="cellIs" dxfId="146" priority="182" operator="equal">
      <formula>"Media"</formula>
    </cfRule>
    <cfRule type="cellIs" dxfId="145" priority="183" operator="equal">
      <formula>"Baja"</formula>
    </cfRule>
    <cfRule type="cellIs" dxfId="144" priority="184" operator="equal">
      <formula>"Muy Baja"</formula>
    </cfRule>
  </conditionalFormatting>
  <conditionalFormatting sqref="AA34:AA39">
    <cfRule type="cellIs" dxfId="143" priority="175" operator="equal">
      <formula>"Catastrófico"</formula>
    </cfRule>
    <cfRule type="cellIs" dxfId="142" priority="176" operator="equal">
      <formula>"Mayor"</formula>
    </cfRule>
    <cfRule type="cellIs" dxfId="141" priority="177" operator="equal">
      <formula>"Moderado"</formula>
    </cfRule>
    <cfRule type="cellIs" dxfId="140" priority="178" operator="equal">
      <formula>"Menor"</formula>
    </cfRule>
    <cfRule type="cellIs" dxfId="139" priority="179" operator="equal">
      <formula>"Leve"</formula>
    </cfRule>
  </conditionalFormatting>
  <conditionalFormatting sqref="AC34:AC39">
    <cfRule type="cellIs" dxfId="138" priority="171" operator="equal">
      <formula>"Extremo"</formula>
    </cfRule>
    <cfRule type="cellIs" dxfId="137" priority="172" operator="equal">
      <formula>"Alto"</formula>
    </cfRule>
    <cfRule type="cellIs" dxfId="136" priority="173" operator="equal">
      <formula>"Moderado"</formula>
    </cfRule>
    <cfRule type="cellIs" dxfId="135" priority="174" operator="equal">
      <formula>"Bajo"</formula>
    </cfRule>
  </conditionalFormatting>
  <conditionalFormatting sqref="H41">
    <cfRule type="cellIs" dxfId="134" priority="166" operator="equal">
      <formula>"Muy Alta"</formula>
    </cfRule>
    <cfRule type="cellIs" dxfId="133" priority="167" operator="equal">
      <formula>"Alta"</formula>
    </cfRule>
    <cfRule type="cellIs" dxfId="132" priority="168" operator="equal">
      <formula>"Media"</formula>
    </cfRule>
    <cfRule type="cellIs" dxfId="131" priority="169" operator="equal">
      <formula>"Baja"</formula>
    </cfRule>
    <cfRule type="cellIs" dxfId="130" priority="170" operator="equal">
      <formula>"Muy Baja"</formula>
    </cfRule>
  </conditionalFormatting>
  <conditionalFormatting sqref="N40:N41">
    <cfRule type="cellIs" dxfId="129" priority="157" operator="equal">
      <formula>"Extremo"</formula>
    </cfRule>
    <cfRule type="cellIs" dxfId="128" priority="158" operator="equal">
      <formula>"Alto"</formula>
    </cfRule>
    <cfRule type="cellIs" dxfId="127" priority="159" operator="equal">
      <formula>"Moderado"</formula>
    </cfRule>
    <cfRule type="cellIs" dxfId="126" priority="160" operator="equal">
      <formula>"Bajo"</formula>
    </cfRule>
  </conditionalFormatting>
  <conditionalFormatting sqref="Y41:Y46">
    <cfRule type="cellIs" dxfId="125" priority="152" operator="equal">
      <formula>"Muy Alta"</formula>
    </cfRule>
    <cfRule type="cellIs" dxfId="124" priority="153" operator="equal">
      <formula>"Alta"</formula>
    </cfRule>
    <cfRule type="cellIs" dxfId="123" priority="154" operator="equal">
      <formula>"Media"</formula>
    </cfRule>
    <cfRule type="cellIs" dxfId="122" priority="155" operator="equal">
      <formula>"Baja"</formula>
    </cfRule>
    <cfRule type="cellIs" dxfId="121" priority="156" operator="equal">
      <formula>"Muy Baja"</formula>
    </cfRule>
  </conditionalFormatting>
  <conditionalFormatting sqref="AA41:AA46">
    <cfRule type="cellIs" dxfId="120" priority="147" operator="equal">
      <formula>"Catastrófico"</formula>
    </cfRule>
    <cfRule type="cellIs" dxfId="119" priority="148" operator="equal">
      <formula>"Mayor"</formula>
    </cfRule>
    <cfRule type="cellIs" dxfId="118" priority="149" operator="equal">
      <formula>"Moderado"</formula>
    </cfRule>
    <cfRule type="cellIs" dxfId="117" priority="150" operator="equal">
      <formula>"Menor"</formula>
    </cfRule>
    <cfRule type="cellIs" dxfId="116" priority="151" operator="equal">
      <formula>"Leve"</formula>
    </cfRule>
  </conditionalFormatting>
  <conditionalFormatting sqref="AC41:AC46">
    <cfRule type="cellIs" dxfId="115" priority="143" operator="equal">
      <formula>"Extremo"</formula>
    </cfRule>
    <cfRule type="cellIs" dxfId="114" priority="144" operator="equal">
      <formula>"Alto"</formula>
    </cfRule>
    <cfRule type="cellIs" dxfId="113" priority="145" operator="equal">
      <formula>"Moderado"</formula>
    </cfRule>
    <cfRule type="cellIs" dxfId="112" priority="146" operator="equal">
      <formula>"Bajo"</formula>
    </cfRule>
  </conditionalFormatting>
  <conditionalFormatting sqref="H47">
    <cfRule type="cellIs" dxfId="111" priority="138" operator="equal">
      <formula>"Muy Alta"</formula>
    </cfRule>
    <cfRule type="cellIs" dxfId="110" priority="139" operator="equal">
      <formula>"Alta"</formula>
    </cfRule>
    <cfRule type="cellIs" dxfId="109" priority="140" operator="equal">
      <formula>"Media"</formula>
    </cfRule>
    <cfRule type="cellIs" dxfId="108" priority="141" operator="equal">
      <formula>"Baja"</formula>
    </cfRule>
    <cfRule type="cellIs" dxfId="107" priority="142" operator="equal">
      <formula>"Muy Baja"</formula>
    </cfRule>
  </conditionalFormatting>
  <conditionalFormatting sqref="N47">
    <cfRule type="cellIs" dxfId="106" priority="129" operator="equal">
      <formula>"Extremo"</formula>
    </cfRule>
    <cfRule type="cellIs" dxfId="105" priority="130" operator="equal">
      <formula>"Alto"</formula>
    </cfRule>
    <cfRule type="cellIs" dxfId="104" priority="131" operator="equal">
      <formula>"Moderado"</formula>
    </cfRule>
    <cfRule type="cellIs" dxfId="103" priority="132" operator="equal">
      <formula>"Bajo"</formula>
    </cfRule>
  </conditionalFormatting>
  <conditionalFormatting sqref="Y47:Y52">
    <cfRule type="cellIs" dxfId="102" priority="124" operator="equal">
      <formula>"Muy Alta"</formula>
    </cfRule>
    <cfRule type="cellIs" dxfId="101" priority="125" operator="equal">
      <formula>"Alta"</formula>
    </cfRule>
    <cfRule type="cellIs" dxfId="100" priority="126" operator="equal">
      <formula>"Media"</formula>
    </cfRule>
    <cfRule type="cellIs" dxfId="99" priority="127" operator="equal">
      <formula>"Baja"</formula>
    </cfRule>
    <cfRule type="cellIs" dxfId="98" priority="128" operator="equal">
      <formula>"Muy Baja"</formula>
    </cfRule>
  </conditionalFormatting>
  <conditionalFormatting sqref="AA47:AA52">
    <cfRule type="cellIs" dxfId="97" priority="119" operator="equal">
      <formula>"Catastrófico"</formula>
    </cfRule>
    <cfRule type="cellIs" dxfId="96" priority="120" operator="equal">
      <formula>"Mayor"</formula>
    </cfRule>
    <cfRule type="cellIs" dxfId="95" priority="121" operator="equal">
      <formula>"Moderado"</formula>
    </cfRule>
    <cfRule type="cellIs" dxfId="94" priority="122" operator="equal">
      <formula>"Menor"</formula>
    </cfRule>
    <cfRule type="cellIs" dxfId="93" priority="123" operator="equal">
      <formula>"Leve"</formula>
    </cfRule>
  </conditionalFormatting>
  <conditionalFormatting sqref="AC47:AC52">
    <cfRule type="cellIs" dxfId="92" priority="115" operator="equal">
      <formula>"Extremo"</formula>
    </cfRule>
    <cfRule type="cellIs" dxfId="91" priority="116" operator="equal">
      <formula>"Alto"</formula>
    </cfRule>
    <cfRule type="cellIs" dxfId="90" priority="117" operator="equal">
      <formula>"Moderado"</formula>
    </cfRule>
    <cfRule type="cellIs" dxfId="89" priority="118" operator="equal">
      <formula>"Bajo"</formula>
    </cfRule>
  </conditionalFormatting>
  <conditionalFormatting sqref="H53">
    <cfRule type="cellIs" dxfId="88" priority="110" operator="equal">
      <formula>"Muy Alta"</formula>
    </cfRule>
    <cfRule type="cellIs" dxfId="87" priority="111" operator="equal">
      <formula>"Alta"</formula>
    </cfRule>
    <cfRule type="cellIs" dxfId="86" priority="112" operator="equal">
      <formula>"Media"</formula>
    </cfRule>
    <cfRule type="cellIs" dxfId="85" priority="113" operator="equal">
      <formula>"Baja"</formula>
    </cfRule>
    <cfRule type="cellIs" dxfId="84" priority="114" operator="equal">
      <formula>"Muy Baja"</formula>
    </cfRule>
  </conditionalFormatting>
  <conditionalFormatting sqref="N53">
    <cfRule type="cellIs" dxfId="83" priority="101" operator="equal">
      <formula>"Extremo"</formula>
    </cfRule>
    <cfRule type="cellIs" dxfId="82" priority="102" operator="equal">
      <formula>"Alto"</formula>
    </cfRule>
    <cfRule type="cellIs" dxfId="81" priority="103" operator="equal">
      <formula>"Moderado"</formula>
    </cfRule>
    <cfRule type="cellIs" dxfId="80" priority="104" operator="equal">
      <formula>"Bajo"</formula>
    </cfRule>
  </conditionalFormatting>
  <conditionalFormatting sqref="Y53:Y58">
    <cfRule type="cellIs" dxfId="79" priority="96" operator="equal">
      <formula>"Muy Alta"</formula>
    </cfRule>
    <cfRule type="cellIs" dxfId="78" priority="97" operator="equal">
      <formula>"Alta"</formula>
    </cfRule>
    <cfRule type="cellIs" dxfId="77" priority="98" operator="equal">
      <formula>"Media"</formula>
    </cfRule>
    <cfRule type="cellIs" dxfId="76" priority="99" operator="equal">
      <formula>"Baja"</formula>
    </cfRule>
    <cfRule type="cellIs" dxfId="75" priority="100" operator="equal">
      <formula>"Muy Baja"</formula>
    </cfRule>
  </conditionalFormatting>
  <conditionalFormatting sqref="AA53:AA58">
    <cfRule type="cellIs" dxfId="74" priority="91" operator="equal">
      <formula>"Catastrófico"</formula>
    </cfRule>
    <cfRule type="cellIs" dxfId="73" priority="92" operator="equal">
      <formula>"Mayor"</formula>
    </cfRule>
    <cfRule type="cellIs" dxfId="72" priority="93" operator="equal">
      <formula>"Moderado"</formula>
    </cfRule>
    <cfRule type="cellIs" dxfId="71" priority="94" operator="equal">
      <formula>"Menor"</formula>
    </cfRule>
    <cfRule type="cellIs" dxfId="70" priority="95" operator="equal">
      <formula>"Leve"</formula>
    </cfRule>
  </conditionalFormatting>
  <conditionalFormatting sqref="AC53:AC58">
    <cfRule type="cellIs" dxfId="69" priority="87" operator="equal">
      <formula>"Extremo"</formula>
    </cfRule>
    <cfRule type="cellIs" dxfId="68" priority="88" operator="equal">
      <formula>"Alto"</formula>
    </cfRule>
    <cfRule type="cellIs" dxfId="67" priority="89" operator="equal">
      <formula>"Moderado"</formula>
    </cfRule>
    <cfRule type="cellIs" dxfId="66" priority="90" operator="equal">
      <formula>"Bajo"</formula>
    </cfRule>
  </conditionalFormatting>
  <conditionalFormatting sqref="N59">
    <cfRule type="cellIs" dxfId="65" priority="73" operator="equal">
      <formula>"Extremo"</formula>
    </cfRule>
    <cfRule type="cellIs" dxfId="64" priority="74" operator="equal">
      <formula>"Alto"</formula>
    </cfRule>
    <cfRule type="cellIs" dxfId="63" priority="75" operator="equal">
      <formula>"Moderado"</formula>
    </cfRule>
    <cfRule type="cellIs" dxfId="62" priority="76" operator="equal">
      <formula>"Bajo"</formula>
    </cfRule>
  </conditionalFormatting>
  <conditionalFormatting sqref="Y59:Y64">
    <cfRule type="cellIs" dxfId="61" priority="68" operator="equal">
      <formula>"Muy Alta"</formula>
    </cfRule>
    <cfRule type="cellIs" dxfId="60" priority="69" operator="equal">
      <formula>"Alta"</formula>
    </cfRule>
    <cfRule type="cellIs" dxfId="59" priority="70" operator="equal">
      <formula>"Media"</formula>
    </cfRule>
    <cfRule type="cellIs" dxfId="58" priority="71" operator="equal">
      <formula>"Baja"</formula>
    </cfRule>
    <cfRule type="cellIs" dxfId="57" priority="72" operator="equal">
      <formula>"Muy Baja"</formula>
    </cfRule>
  </conditionalFormatting>
  <conditionalFormatting sqref="AA59:AA64">
    <cfRule type="cellIs" dxfId="56" priority="63" operator="equal">
      <formula>"Catastrófico"</formula>
    </cfRule>
    <cfRule type="cellIs" dxfId="55" priority="64" operator="equal">
      <formula>"Mayor"</formula>
    </cfRule>
    <cfRule type="cellIs" dxfId="54" priority="65" operator="equal">
      <formula>"Moderado"</formula>
    </cfRule>
    <cfRule type="cellIs" dxfId="53" priority="66" operator="equal">
      <formula>"Menor"</formula>
    </cfRule>
    <cfRule type="cellIs" dxfId="52" priority="67" operator="equal">
      <formula>"Leve"</formula>
    </cfRule>
  </conditionalFormatting>
  <conditionalFormatting sqref="AC59:AC64">
    <cfRule type="cellIs" dxfId="51" priority="59" operator="equal">
      <formula>"Extremo"</formula>
    </cfRule>
    <cfRule type="cellIs" dxfId="50" priority="60" operator="equal">
      <formula>"Alto"</formula>
    </cfRule>
    <cfRule type="cellIs" dxfId="49" priority="61" operator="equal">
      <formula>"Moderado"</formula>
    </cfRule>
    <cfRule type="cellIs" dxfId="48" priority="62" operator="equal">
      <formula>"Bajo"</formula>
    </cfRule>
  </conditionalFormatting>
  <conditionalFormatting sqref="H65">
    <cfRule type="cellIs" dxfId="47" priority="54" operator="equal">
      <formula>"Muy Alta"</formula>
    </cfRule>
    <cfRule type="cellIs" dxfId="46" priority="55" operator="equal">
      <formula>"Alta"</formula>
    </cfRule>
    <cfRule type="cellIs" dxfId="45" priority="56" operator="equal">
      <formula>"Media"</formula>
    </cfRule>
    <cfRule type="cellIs" dxfId="44" priority="57" operator="equal">
      <formula>"Baja"</formula>
    </cfRule>
    <cfRule type="cellIs" dxfId="43" priority="58" operator="equal">
      <formula>"Muy Baja"</formula>
    </cfRule>
  </conditionalFormatting>
  <conditionalFormatting sqref="N65">
    <cfRule type="cellIs" dxfId="42" priority="45" operator="equal">
      <formula>"Extremo"</formula>
    </cfRule>
    <cfRule type="cellIs" dxfId="41" priority="46" operator="equal">
      <formula>"Alto"</formula>
    </cfRule>
    <cfRule type="cellIs" dxfId="40" priority="47" operator="equal">
      <formula>"Moderado"</formula>
    </cfRule>
    <cfRule type="cellIs" dxfId="39" priority="48" operator="equal">
      <formula>"Bajo"</formula>
    </cfRule>
  </conditionalFormatting>
  <conditionalFormatting sqref="Y65:Y70">
    <cfRule type="cellIs" dxfId="38" priority="40" operator="equal">
      <formula>"Muy Alta"</formula>
    </cfRule>
    <cfRule type="cellIs" dxfId="37" priority="41" operator="equal">
      <formula>"Alta"</formula>
    </cfRule>
    <cfRule type="cellIs" dxfId="36" priority="42" operator="equal">
      <formula>"Media"</formula>
    </cfRule>
    <cfRule type="cellIs" dxfId="35" priority="43" operator="equal">
      <formula>"Baja"</formula>
    </cfRule>
    <cfRule type="cellIs" dxfId="34" priority="44" operator="equal">
      <formula>"Muy Baja"</formula>
    </cfRule>
  </conditionalFormatting>
  <conditionalFormatting sqref="AA65:AA70">
    <cfRule type="cellIs" dxfId="33" priority="35" operator="equal">
      <formula>"Catastrófico"</formula>
    </cfRule>
    <cfRule type="cellIs" dxfId="32" priority="36" operator="equal">
      <formula>"Mayor"</formula>
    </cfRule>
    <cfRule type="cellIs" dxfId="31" priority="37" operator="equal">
      <formula>"Moderado"</formula>
    </cfRule>
    <cfRule type="cellIs" dxfId="30" priority="38" operator="equal">
      <formula>"Menor"</formula>
    </cfRule>
    <cfRule type="cellIs" dxfId="29" priority="39" operator="equal">
      <formula>"Leve"</formula>
    </cfRule>
  </conditionalFormatting>
  <conditionalFormatting sqref="AC65:AC70">
    <cfRule type="cellIs" dxfId="28" priority="31" operator="equal">
      <formula>"Extremo"</formula>
    </cfRule>
    <cfRule type="cellIs" dxfId="27" priority="32" operator="equal">
      <formula>"Alto"</formula>
    </cfRule>
    <cfRule type="cellIs" dxfId="26" priority="33" operator="equal">
      <formula>"Moderado"</formula>
    </cfRule>
    <cfRule type="cellIs" dxfId="25" priority="34" operator="equal">
      <formula>"Bajo"</formula>
    </cfRule>
  </conditionalFormatting>
  <conditionalFormatting sqref="K10:K39 K41:K70">
    <cfRule type="containsText" dxfId="24" priority="30" operator="containsText" text="❌">
      <formula>NOT(ISERROR(SEARCH("❌",K10)))</formula>
    </cfRule>
  </conditionalFormatting>
  <conditionalFormatting sqref="H40">
    <cfRule type="cellIs" dxfId="23" priority="20" operator="equal">
      <formula>"Muy Alta"</formula>
    </cfRule>
    <cfRule type="cellIs" dxfId="22" priority="21" operator="equal">
      <formula>"Alta"</formula>
    </cfRule>
    <cfRule type="cellIs" dxfId="21" priority="22" operator="equal">
      <formula>"Media"</formula>
    </cfRule>
    <cfRule type="cellIs" dxfId="20" priority="23" operator="equal">
      <formula>"Baja"</formula>
    </cfRule>
    <cfRule type="cellIs" dxfId="19" priority="24" operator="equal">
      <formula>"Muy Baja"</formula>
    </cfRule>
  </conditionalFormatting>
  <conditionalFormatting sqref="Y40">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40">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40">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40">
    <cfRule type="containsText" dxfId="4" priority="1" operator="containsText" text="❌">
      <formula>NOT(ISERROR(SEARCH("❌",K40)))</formula>
    </cfRule>
  </conditionalFormatting>
  <dataValidations count="1">
    <dataValidation allowBlank="1" showInputMessage="1" showErrorMessage="1" error="Recuerde que las acciones se generan bajo la medida de mitigar el riesgo" sqref="AE10 AE16:AE17 AE22:AE23 AE28 P10:P11" xr:uid="{CC3CDC23-6A3A-42EA-B58D-12A45BE5B733}"/>
  </dataValidations>
  <pageMargins left="0.7" right="0.7" top="0.75" bottom="0.75" header="0.3" footer="0.3"/>
  <pageSetup orientation="portrait" r:id="rId1"/>
  <ignoredErrors>
    <ignoredError sqref="AB12" formula="1"/>
  </ignoredErrors>
  <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100-000000000000}">
          <x14:formula1>
            <xm:f>'Tabla Valoración controles'!$D$4:$D$6</xm:f>
          </x14:formula1>
          <xm:sqref>R10:R16 R18:R70</xm:sqref>
        </x14:dataValidation>
        <x14:dataValidation type="list" allowBlank="1" showInputMessage="1" showErrorMessage="1" xr:uid="{00000000-0002-0000-0100-000001000000}">
          <x14:formula1>
            <xm:f>'Tabla Valoración controles'!$D$7:$D$8</xm:f>
          </x14:formula1>
          <xm:sqref>S10:S16 S18:S70</xm:sqref>
        </x14:dataValidation>
        <x14:dataValidation type="list" allowBlank="1" showInputMessage="1" showErrorMessage="1" xr:uid="{00000000-0002-0000-0100-000002000000}">
          <x14:formula1>
            <xm:f>'Tabla Valoración controles'!$D$9:$D$10</xm:f>
          </x14:formula1>
          <xm:sqref>U10:U16 U18:U70</xm:sqref>
        </x14:dataValidation>
        <x14:dataValidation type="list" allowBlank="1" showInputMessage="1" showErrorMessage="1" xr:uid="{00000000-0002-0000-0100-000003000000}">
          <x14:formula1>
            <xm:f>'Tabla Valoración controles'!$D$11:$D$12</xm:f>
          </x14:formula1>
          <xm:sqref>V10:V16 V18:V70</xm:sqref>
        </x14:dataValidation>
        <x14:dataValidation type="list" allowBlank="1" showInputMessage="1" showErrorMessage="1" xr:uid="{00000000-0002-0000-0100-000004000000}">
          <x14:formula1>
            <xm:f>'Opciones Tratamiento'!$B$9:$B$10</xm:f>
          </x14:formula1>
          <xm:sqref>AJ10:AJ11 AJ13:AJ14 AJ68:AJ69 AJ19:AJ20 AJ22:AJ23 AJ25:AJ26 AJ28:AJ29 AJ31:AJ32 AJ34:AJ35 AJ37:AJ38 AJ40:AJ42 AJ44:AJ45 AJ47:AJ48 AJ50:AJ51 AJ53:AJ54 AJ56:AJ57 AJ59:AJ60 AJ62:AJ63 AJ65:AJ66 AJ16</xm:sqref>
        </x14:dataValidation>
        <x14:dataValidation type="list" allowBlank="1" showInputMessage="1" showErrorMessage="1" xr:uid="{00000000-0002-0000-0100-000005000000}">
          <x14:formula1>
            <xm:f>'Tabla Valoración controles'!$D$13:$D$14</xm:f>
          </x14:formula1>
          <xm:sqref>W10:W16 W18:W70</xm:sqref>
        </x14:dataValidation>
        <x14:dataValidation type="list" allowBlank="1" showInputMessage="1" showErrorMessage="1" xr:uid="{00000000-0002-0000-0100-000006000000}">
          <x14:formula1>
            <xm:f>'Opciones Tratamiento'!$B$13:$B$19</xm:f>
          </x14:formula1>
          <xm:sqref>F10:F16 F18:F70</xm:sqref>
        </x14:dataValidation>
        <x14:dataValidation type="list" allowBlank="1" showInputMessage="1" showErrorMessage="1" xr:uid="{00000000-0002-0000-0100-000007000000}">
          <x14:formula1>
            <xm:f>'Opciones Tratamiento'!$E$2:$E$4</xm:f>
          </x14:formula1>
          <xm:sqref>B10:B16 B18:B70</xm:sqref>
        </x14:dataValidation>
        <x14:dataValidation type="list" allowBlank="1" showInputMessage="1" showErrorMessage="1" xr:uid="{00000000-0002-0000-0100-000008000000}">
          <x14:formula1>
            <xm:f>'Opciones Tratamiento'!$B$2:$B$5</xm:f>
          </x14:formula1>
          <xm:sqref>AD10:AD16 AD18:AD70</xm:sqref>
        </x14:dataValidation>
        <x14:dataValidation type="list" allowBlank="1" showInputMessage="1" showErrorMessage="1" xr:uid="{00000000-0002-0000-0100-000009000000}">
          <x14:formula1>
            <xm:f>'Tabla Impacto'!$F$210:$F$221</xm:f>
          </x14:formula1>
          <xm:sqref>J10:J16 J18:J70</xm:sqref>
        </x14:dataValidation>
        <x14:dataValidation type="custom" allowBlank="1" showInputMessage="1" showErrorMessage="1" error="Recuerde que las acciones se generan bajo la medida de mitigar el riesgo" xr:uid="{00000000-0002-0000-0100-00000A000000}">
          <x14:formula1>
            <xm:f>IF(OR(O11='Opciones Tratamiento'!$B$2,O11='Opciones Tratamiento'!$B$3,O11='Opciones Tratamiento'!$B$4),ISBLANK(O11),ISTEXT(O11))</xm:f>
          </x14:formula1>
          <xm:sqref>AE11:AE15 AE18:AE21 AE24:AE27 P34 AE29:AE33 P42 AE42:AE70 AE35:AE39</xm:sqref>
        </x14:dataValidation>
        <x14:dataValidation type="custom" allowBlank="1" showInputMessage="1" showErrorMessage="1" error="Recuerde que las acciones se generan bajo la medida de mitigar el riesgo" xr:uid="{00000000-0002-0000-0100-00000B000000}">
          <x14:formula1>
            <xm:f>IF(OR(AD11='Opciones Tratamiento'!$B$2,AD11='Opciones Tratamiento'!$B$3,AD11='Opciones Tratamiento'!$B$4),ISBLANK(AD11),ISTEXT(AD11))</xm:f>
          </x14:formula1>
          <xm:sqref>AF11:AF15 AF29:AF33 AF18:AF21 AF24:AF27 AF35:AF40 AF42:AF70</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AG48:AG70 AG18:AG21 AG10:AG15 AG24:AG46</xm:sqref>
        </x14:dataValidation>
        <x14:dataValidation type="custom" allowBlank="1" showInputMessage="1" showErrorMessage="1" error="Recuerde que las acciones se generan bajo la medida de mitigar el riesgo" xr:uid="{00000000-0002-0000-0100-00000D000000}">
          <x14:formula1>
            <xm:f>IF(OR(AD12='Opciones Tratamiento'!$B$2,AD12='Opciones Tratamiento'!$B$3,AD12='Opciones Tratamiento'!$B$4),ISBLANK(AD12),ISTEXT(AD12))</xm:f>
          </x14:formula1>
          <xm:sqref>AH48:AH70 AH18:AH21 AH12:AH15 AH24:AH46</xm:sqref>
        </x14:dataValidation>
        <x14:dataValidation type="custom" allowBlank="1" showInputMessage="1" showErrorMessage="1" error="Recuerde que las acciones se generan bajo la medida de mitigar el riesgo" xr:uid="{00000000-0002-0000-0100-00000E000000}">
          <x14:formula1>
            <xm:f>IF(OR(AD11='Opciones Tratamiento'!$B$2,AD11='Opciones Tratamiento'!$B$3,AD11='Opciones Tratamiento'!$B$4),ISBLANK(AD11),ISTEXT(AD11))</xm:f>
          </x14:formula1>
          <xm:sqref>AI11:AI15 AI18:AI21 AI24:AI27 AI29:AI32 AI54:AI70 AI42:AI46 AI48:AI52 AI35:AI39</xm:sqref>
        </x14:dataValidation>
        <x14:dataValidation type="custom" allowBlank="1" showInputMessage="1" showErrorMessage="1" error="Recuerde que las acciones se generan bajo la medida de mitigar el riesgo" xr:uid="{19632038-70B7-4A00-AB0C-7D8D5035CBE8}">
          <x14:formula1>
            <xm:f>IF(OR(AD10='D:\Users\JHANNIER\Desktop\[MAPA DE RIESGOS PROCESO GESTIÓN TALENTO HUMANO FINAL.xlsx]Opciones Tratamiento'!#REF!,AD10='D:\Users\JHANNIER\Desktop\[MAPA DE RIESGOS PROCESO GESTIÓN TALENTO HUMANO FINAL.xlsx]Opciones Tratamiento'!#REF!,AD10='D:\Users\JHANNIER\Desktop\[MAPA DE RIESGOS PROCESO GESTIÓN TALENTO HUMANO FINAL.xlsx]Opciones Tratamiento'!#REF!),ISBLANK(AD10),ISTEXT(AD10))</xm:f>
          </x14:formula1>
          <xm:sqref>AH47 AH16 AH10:AH11</xm:sqref>
        </x14:dataValidation>
        <x14:dataValidation type="custom" allowBlank="1" showInputMessage="1" showErrorMessage="1" error="Recuerde que las acciones se generan bajo la medida de mitigar el riesgo" xr:uid="{D1DDA2B8-9922-452D-9B2C-A06EDA4A3AE3}">
          <x14:formula1>
            <xm:f>IF(OR(AD16='D:\Users\JHANNIER\Desktop\[MAPA DE RIESGOS PROCESO GESTIÓN TALENTO HUMANO FINAL.xlsx]Opciones Tratamiento'!#REF!,AD16='D:\Users\JHANNIER\Desktop\[MAPA DE RIESGOS PROCESO GESTIÓN TALENTO HUMANO FINAL.xlsx]Opciones Tratamiento'!#REF!,AD16='D:\Users\JHANNIER\Desktop\[MAPA DE RIESGOS PROCESO GESTIÓN TALENTO HUMANO FINAL.xlsx]Opciones Tratamiento'!#REF!),ISBLANK(AD16),ISTEXT(AD16))</xm:f>
          </x14:formula1>
          <xm:sqref>AI16 AI22 AI53 AI33:AI34 AI28 AI47 AI40:AI41</xm:sqref>
        </x14:dataValidation>
        <x14:dataValidation type="custom" allowBlank="1" showInputMessage="1" showErrorMessage="1" error="Recuerde que las acciones se generan bajo la medida de mitigar el riesgo" xr:uid="{D0A8BF5E-2D22-4CFC-90FB-80ACDA5B07F7}">
          <x14:formula1>
            <xm:f>IF(OR(AD16='D:\Users\JHANNIER\Desktop\[MAPA DE RIESGOS PROCESO GESTIÓN TALENTO HUMANO FINAL.xlsx]Opciones Tratamiento'!#REF!,AD16='D:\Users\JHANNIER\Desktop\[MAPA DE RIESGOS PROCESO GESTIÓN TALENTO HUMANO FINAL.xlsx]Opciones Tratamiento'!#REF!,AD16='D:\Users\JHANNIER\Desktop\[MAPA DE RIESGOS PROCESO GESTIÓN TALENTO HUMANO FINAL.xlsx]Opciones Tratamiento'!#REF!),ISBLANK(AD16),ISTEXT(AD16))</xm:f>
          </x14:formula1>
          <xm:sqref>AG16 AG47</xm:sqref>
        </x14:dataValidation>
        <x14:dataValidation type="custom" allowBlank="1" showInputMessage="1" showErrorMessage="1" error="Recuerde que las acciones se generan bajo la medida de mitigar el riesgo" xr:uid="{C296D641-C1B7-4F3F-B394-FCB19BFBEF30}">
          <x14:formula1>
            <xm:f>IF(OR(AD16='D:\Users\JHANNIER\Desktop\[MAPA DE RIESGOS PROCESO GESTIÓN TALENTO HUMANO FINAL.xlsx]Opciones Tratamiento'!#REF!,AD16='D:\Users\JHANNIER\Desktop\[MAPA DE RIESGOS PROCESO GESTIÓN TALENTO HUMANO FINAL.xlsx]Opciones Tratamiento'!#REF!,AD16='D:\Users\JHANNIER\Desktop\[MAPA DE RIESGOS PROCESO GESTIÓN TALENTO HUMANO FINAL.xlsx]Opciones Tratamiento'!#REF!),ISBLANK(AD16),ISTEXT(AD16))</xm:f>
          </x14:formula1>
          <xm:sqref>AF16 AF22 AF28 AF34 AF41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topLeftCell="A4" zoomScale="50" zoomScaleNormal="50" workbookViewId="0">
      <selection activeCell="AF32" sqref="AF32:AG33"/>
    </sheetView>
  </sheetViews>
  <sheetFormatPr baseColWidth="10" defaultRowHeight="15" x14ac:dyDescent="0.25"/>
  <cols>
    <col min="2" max="39" width="5.7109375" customWidth="1"/>
    <col min="41" max="46" width="5.7109375" customWidth="1"/>
  </cols>
  <sheetData>
    <row r="1" spans="1:99"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row>
    <row r="2" spans="1:99" ht="18" customHeight="1" x14ac:dyDescent="0.25">
      <c r="A2" s="82"/>
      <c r="B2" s="416" t="s">
        <v>161</v>
      </c>
      <c r="C2" s="416"/>
      <c r="D2" s="416"/>
      <c r="E2" s="416"/>
      <c r="F2" s="416"/>
      <c r="G2" s="416"/>
      <c r="H2" s="416"/>
      <c r="I2" s="416"/>
      <c r="J2" s="454" t="s">
        <v>2</v>
      </c>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c r="AK2" s="454"/>
      <c r="AL2" s="454"/>
      <c r="AM2" s="454"/>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row>
    <row r="3" spans="1:99" ht="18.75" customHeight="1" x14ac:dyDescent="0.25">
      <c r="A3" s="82"/>
      <c r="B3" s="416"/>
      <c r="C3" s="416"/>
      <c r="D3" s="416"/>
      <c r="E3" s="416"/>
      <c r="F3" s="416"/>
      <c r="G3" s="416"/>
      <c r="H3" s="416"/>
      <c r="I3" s="416"/>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454"/>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row>
    <row r="4" spans="1:99" ht="15" customHeight="1" x14ac:dyDescent="0.25">
      <c r="A4" s="82"/>
      <c r="B4" s="416"/>
      <c r="C4" s="416"/>
      <c r="D4" s="416"/>
      <c r="E4" s="416"/>
      <c r="F4" s="416"/>
      <c r="G4" s="416"/>
      <c r="H4" s="416"/>
      <c r="I4" s="416"/>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c r="AK4" s="454"/>
      <c r="AL4" s="454"/>
      <c r="AM4" s="454"/>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row>
    <row r="5" spans="1:99"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row>
    <row r="6" spans="1:99" ht="15" customHeight="1" x14ac:dyDescent="0.25">
      <c r="A6" s="82"/>
      <c r="B6" s="466" t="s">
        <v>4</v>
      </c>
      <c r="C6" s="466"/>
      <c r="D6" s="467"/>
      <c r="E6" s="455" t="s">
        <v>116</v>
      </c>
      <c r="F6" s="456"/>
      <c r="G6" s="456"/>
      <c r="H6" s="456"/>
      <c r="I6" s="457"/>
      <c r="J6" s="451" t="str">
        <f>IF(AND('Mapa final'!$H$10="Muy Alta",'Mapa final'!$L$10="Leve"),CONCATENATE("R",'Mapa final'!$A$10),"")</f>
        <v/>
      </c>
      <c r="K6" s="452"/>
      <c r="L6" s="452" t="str">
        <f>IF(AND('Mapa final'!$H$16="Muy Alta",'Mapa final'!$L$16="Leve"),CONCATENATE("R",'Mapa final'!$A$16),"")</f>
        <v/>
      </c>
      <c r="M6" s="452"/>
      <c r="N6" s="452" t="str">
        <f>IF(AND('Mapa final'!$H$22="Muy Alta",'Mapa final'!$L$22="Leve"),CONCATENATE("R",'Mapa final'!$A$22),"")</f>
        <v/>
      </c>
      <c r="O6" s="453"/>
      <c r="P6" s="451" t="str">
        <f>IF(AND('Mapa final'!$H$10="Muy Alta",'Mapa final'!$L$10="Menor"),CONCATENATE("R",'Mapa final'!$A$10),"")</f>
        <v/>
      </c>
      <c r="Q6" s="452"/>
      <c r="R6" s="452" t="str">
        <f>IF(AND('Mapa final'!$H$16="Muy Alta",'Mapa final'!$L$16="Menor"),CONCATENATE("R",'Mapa final'!$A$16),"")</f>
        <v/>
      </c>
      <c r="S6" s="452"/>
      <c r="T6" s="452" t="str">
        <f>IF(AND('Mapa final'!$H$22="Muy Alta",'Mapa final'!$L$22="Menor"),CONCATENATE("R",'Mapa final'!$A$22),"")</f>
        <v/>
      </c>
      <c r="U6" s="453"/>
      <c r="V6" s="451" t="str">
        <f>IF(AND('Mapa final'!$H$10="Muy Alta",'Mapa final'!$L$10="Moderado"),CONCATENATE("R",'Mapa final'!$A$10),"")</f>
        <v/>
      </c>
      <c r="W6" s="452"/>
      <c r="X6" s="452" t="str">
        <f>IF(AND('Mapa final'!$H$16="Muy Alta",'Mapa final'!$L$16="Moderado"),CONCATENATE("R",'Mapa final'!$A$16),"")</f>
        <v/>
      </c>
      <c r="Y6" s="452"/>
      <c r="Z6" s="452" t="str">
        <f>IF(AND('Mapa final'!$H$22="Muy Alta",'Mapa final'!$L$22="Moderado"),CONCATENATE("R",'Mapa final'!$A$22),"")</f>
        <v/>
      </c>
      <c r="AA6" s="453"/>
      <c r="AB6" s="451" t="str">
        <f>IF(AND('Mapa final'!$H$10="Muy Alta",'Mapa final'!$L$10="Mayor"),CONCATENATE("R",'Mapa final'!$A$10),"")</f>
        <v/>
      </c>
      <c r="AC6" s="452"/>
      <c r="AD6" s="452" t="str">
        <f>IF(AND('Mapa final'!$H$16="Muy Alta",'Mapa final'!$L$16="Mayor"),CONCATENATE("R",'Mapa final'!$A$16),"")</f>
        <v/>
      </c>
      <c r="AE6" s="452"/>
      <c r="AF6" s="452" t="str">
        <f>IF(AND('Mapa final'!$H$22="Muy Alta",'Mapa final'!$L$22="Mayor"),CONCATENATE("R",'Mapa final'!$A$22),"")</f>
        <v/>
      </c>
      <c r="AG6" s="453"/>
      <c r="AH6" s="441" t="str">
        <f>IF(AND('Mapa final'!$H$10="Muy Alta",'Mapa final'!$L$10="Catastrófico"),CONCATENATE("R",'Mapa final'!$A$10),"")</f>
        <v/>
      </c>
      <c r="AI6" s="442"/>
      <c r="AJ6" s="442" t="str">
        <f>IF(AND('Mapa final'!$H$16="Muy Alta",'Mapa final'!$L$16="Catastrófico"),CONCATENATE("R",'Mapa final'!$A$16),"")</f>
        <v/>
      </c>
      <c r="AK6" s="442"/>
      <c r="AL6" s="442" t="str">
        <f>IF(AND('Mapa final'!$H$22="Muy Alta",'Mapa final'!$L$22="Catastrófico"),CONCATENATE("R",'Mapa final'!$A$22),"")</f>
        <v/>
      </c>
      <c r="AM6" s="443"/>
      <c r="AO6" s="468" t="s">
        <v>79</v>
      </c>
      <c r="AP6" s="469"/>
      <c r="AQ6" s="469"/>
      <c r="AR6" s="469"/>
      <c r="AS6" s="469"/>
      <c r="AT6" s="470"/>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row>
    <row r="7" spans="1:99" ht="15" customHeight="1" x14ac:dyDescent="0.25">
      <c r="A7" s="82"/>
      <c r="B7" s="466"/>
      <c r="C7" s="466"/>
      <c r="D7" s="467"/>
      <c r="E7" s="458"/>
      <c r="F7" s="459"/>
      <c r="G7" s="459"/>
      <c r="H7" s="459"/>
      <c r="I7" s="460"/>
      <c r="J7" s="444"/>
      <c r="K7" s="445"/>
      <c r="L7" s="445"/>
      <c r="M7" s="445"/>
      <c r="N7" s="445"/>
      <c r="O7" s="447"/>
      <c r="P7" s="444"/>
      <c r="Q7" s="445"/>
      <c r="R7" s="445"/>
      <c r="S7" s="445"/>
      <c r="T7" s="445"/>
      <c r="U7" s="447"/>
      <c r="V7" s="444"/>
      <c r="W7" s="445"/>
      <c r="X7" s="445"/>
      <c r="Y7" s="445"/>
      <c r="Z7" s="445"/>
      <c r="AA7" s="447"/>
      <c r="AB7" s="444"/>
      <c r="AC7" s="445"/>
      <c r="AD7" s="445"/>
      <c r="AE7" s="445"/>
      <c r="AF7" s="445"/>
      <c r="AG7" s="447"/>
      <c r="AH7" s="435"/>
      <c r="AI7" s="436"/>
      <c r="AJ7" s="436"/>
      <c r="AK7" s="436"/>
      <c r="AL7" s="436"/>
      <c r="AM7" s="437"/>
      <c r="AN7" s="82"/>
      <c r="AO7" s="471"/>
      <c r="AP7" s="472"/>
      <c r="AQ7" s="472"/>
      <c r="AR7" s="472"/>
      <c r="AS7" s="472"/>
      <c r="AT7" s="473"/>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row>
    <row r="8" spans="1:99" ht="15" customHeight="1" x14ac:dyDescent="0.25">
      <c r="A8" s="82"/>
      <c r="B8" s="466"/>
      <c r="C8" s="466"/>
      <c r="D8" s="467"/>
      <c r="E8" s="458"/>
      <c r="F8" s="459"/>
      <c r="G8" s="459"/>
      <c r="H8" s="459"/>
      <c r="I8" s="460"/>
      <c r="J8" s="444" t="str">
        <f>IF(AND('Mapa final'!$H$28="Muy Alta",'Mapa final'!$L$28="Leve"),CONCATENATE("R",'Mapa final'!$A$28),"")</f>
        <v/>
      </c>
      <c r="K8" s="445"/>
      <c r="L8" s="446" t="str">
        <f>IF(AND('Mapa final'!$H$34="Muy Alta",'Mapa final'!$L$34="Leve"),CONCATENATE("R",'Mapa final'!$A$34),"")</f>
        <v/>
      </c>
      <c r="M8" s="446"/>
      <c r="N8" s="446" t="str">
        <f>IF(AND('Mapa final'!$H$41="Muy Alta",'Mapa final'!$L$41="Leve"),CONCATENATE("R",'Mapa final'!$A$41),"")</f>
        <v/>
      </c>
      <c r="O8" s="447"/>
      <c r="P8" s="444" t="str">
        <f>IF(AND('Mapa final'!$H$28="Muy Alta",'Mapa final'!$L$28="Menor"),CONCATENATE("R",'Mapa final'!$A$28),"")</f>
        <v/>
      </c>
      <c r="Q8" s="445"/>
      <c r="R8" s="446" t="str">
        <f>IF(AND('Mapa final'!$H$34="Muy Alta",'Mapa final'!$L$34="Menor"),CONCATENATE("R",'Mapa final'!$A$34),"")</f>
        <v/>
      </c>
      <c r="S8" s="446"/>
      <c r="T8" s="446" t="str">
        <f>IF(AND('Mapa final'!$H$41="Muy Alta",'Mapa final'!$L$41="Menor"),CONCATENATE("R",'Mapa final'!$A$41),"")</f>
        <v/>
      </c>
      <c r="U8" s="447"/>
      <c r="V8" s="444" t="str">
        <f>IF(AND('Mapa final'!$H$28="Muy Alta",'Mapa final'!$L$28="Moderado"),CONCATENATE("R",'Mapa final'!$A$28),"")</f>
        <v/>
      </c>
      <c r="W8" s="445"/>
      <c r="X8" s="446" t="str">
        <f>IF(AND('Mapa final'!$H$34="Muy Alta",'Mapa final'!$L$34="Moderado"),CONCATENATE("R",'Mapa final'!$A$34),"")</f>
        <v/>
      </c>
      <c r="Y8" s="446"/>
      <c r="Z8" s="446" t="str">
        <f>IF(AND('Mapa final'!$H$41="Muy Alta",'Mapa final'!$L$41="Moderado"),CONCATENATE("R",'Mapa final'!$A$41),"")</f>
        <v/>
      </c>
      <c r="AA8" s="447"/>
      <c r="AB8" s="444" t="str">
        <f>IF(AND('Mapa final'!$H$28="Muy Alta",'Mapa final'!$L$28="Mayor"),CONCATENATE("R",'Mapa final'!$A$28),"")</f>
        <v/>
      </c>
      <c r="AC8" s="445"/>
      <c r="AD8" s="446" t="str">
        <f>IF(AND('Mapa final'!$H$34="Muy Alta",'Mapa final'!$L$34="Mayor"),CONCATENATE("R",'Mapa final'!$A$34),"")</f>
        <v/>
      </c>
      <c r="AE8" s="446"/>
      <c r="AF8" s="446" t="str">
        <f>IF(AND('Mapa final'!$H$41="Muy Alta",'Mapa final'!$L$41="Mayor"),CONCATENATE("R",'Mapa final'!$A$41),"")</f>
        <v/>
      </c>
      <c r="AG8" s="447"/>
      <c r="AH8" s="435" t="str">
        <f>IF(AND('Mapa final'!$H$28="Muy Alta",'Mapa final'!$L$28="Catastrófico"),CONCATENATE("R",'Mapa final'!$A$28),"")</f>
        <v/>
      </c>
      <c r="AI8" s="436"/>
      <c r="AJ8" s="436" t="str">
        <f>IF(AND('Mapa final'!$H$34="Muy Alta",'Mapa final'!$L$34="Catastrófico"),CONCATENATE("R",'Mapa final'!$A$34),"")</f>
        <v/>
      </c>
      <c r="AK8" s="436"/>
      <c r="AL8" s="436" t="str">
        <f>IF(AND('Mapa final'!$H$41="Muy Alta",'Mapa final'!$L$41="Catastrófico"),CONCATENATE("R",'Mapa final'!$A$41),"")</f>
        <v/>
      </c>
      <c r="AM8" s="437"/>
      <c r="AN8" s="82"/>
      <c r="AO8" s="471"/>
      <c r="AP8" s="472"/>
      <c r="AQ8" s="472"/>
      <c r="AR8" s="472"/>
      <c r="AS8" s="472"/>
      <c r="AT8" s="473"/>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row>
    <row r="9" spans="1:99" ht="15" customHeight="1" x14ac:dyDescent="0.25">
      <c r="A9" s="82"/>
      <c r="B9" s="466"/>
      <c r="C9" s="466"/>
      <c r="D9" s="467"/>
      <c r="E9" s="458"/>
      <c r="F9" s="459"/>
      <c r="G9" s="459"/>
      <c r="H9" s="459"/>
      <c r="I9" s="460"/>
      <c r="J9" s="444"/>
      <c r="K9" s="445"/>
      <c r="L9" s="446"/>
      <c r="M9" s="446"/>
      <c r="N9" s="446"/>
      <c r="O9" s="447"/>
      <c r="P9" s="444"/>
      <c r="Q9" s="445"/>
      <c r="R9" s="446"/>
      <c r="S9" s="446"/>
      <c r="T9" s="446"/>
      <c r="U9" s="447"/>
      <c r="V9" s="444"/>
      <c r="W9" s="445"/>
      <c r="X9" s="446"/>
      <c r="Y9" s="446"/>
      <c r="Z9" s="446"/>
      <c r="AA9" s="447"/>
      <c r="AB9" s="444"/>
      <c r="AC9" s="445"/>
      <c r="AD9" s="446"/>
      <c r="AE9" s="446"/>
      <c r="AF9" s="446"/>
      <c r="AG9" s="447"/>
      <c r="AH9" s="435"/>
      <c r="AI9" s="436"/>
      <c r="AJ9" s="436"/>
      <c r="AK9" s="436"/>
      <c r="AL9" s="436"/>
      <c r="AM9" s="437"/>
      <c r="AN9" s="82"/>
      <c r="AO9" s="471"/>
      <c r="AP9" s="472"/>
      <c r="AQ9" s="472"/>
      <c r="AR9" s="472"/>
      <c r="AS9" s="472"/>
      <c r="AT9" s="473"/>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row>
    <row r="10" spans="1:99" ht="15" customHeight="1" x14ac:dyDescent="0.25">
      <c r="A10" s="82"/>
      <c r="B10" s="466"/>
      <c r="C10" s="466"/>
      <c r="D10" s="467"/>
      <c r="E10" s="458"/>
      <c r="F10" s="459"/>
      <c r="G10" s="459"/>
      <c r="H10" s="459"/>
      <c r="I10" s="460"/>
      <c r="J10" s="444" t="str">
        <f>IF(AND('Mapa final'!$H$47="Muy Alta",'Mapa final'!$L$47="Leve"),CONCATENATE("R",'Mapa final'!$A$47),"")</f>
        <v/>
      </c>
      <c r="K10" s="445"/>
      <c r="L10" s="446" t="str">
        <f>IF(AND('Mapa final'!$H$53="Muy Alta",'Mapa final'!$L$53="Leve"),CONCATENATE("R",'Mapa final'!$A$53),"")</f>
        <v/>
      </c>
      <c r="M10" s="446"/>
      <c r="N10" s="446" t="str">
        <f>IF(AND('Mapa final'!$H$59="Muy Alta",'Mapa final'!$L$59="Leve"),CONCATENATE("R",'Mapa final'!$A$59),"")</f>
        <v/>
      </c>
      <c r="O10" s="447"/>
      <c r="P10" s="444" t="str">
        <f>IF(AND('Mapa final'!$H$47="Muy Alta",'Mapa final'!$L$47="Menor"),CONCATENATE("R",'Mapa final'!$A$47),"")</f>
        <v/>
      </c>
      <c r="Q10" s="445"/>
      <c r="R10" s="446" t="str">
        <f>IF(AND('Mapa final'!$H$53="Muy Alta",'Mapa final'!$L$53="Menor"),CONCATENATE("R",'Mapa final'!$A$53),"")</f>
        <v/>
      </c>
      <c r="S10" s="446"/>
      <c r="T10" s="446" t="str">
        <f>IF(AND('Mapa final'!$H$59="Muy Alta",'Mapa final'!$L$59="Menor"),CONCATENATE("R",'Mapa final'!$A$59),"")</f>
        <v/>
      </c>
      <c r="U10" s="447"/>
      <c r="V10" s="444" t="str">
        <f>IF(AND('Mapa final'!$H$47="Muy Alta",'Mapa final'!$L$47="Moderado"),CONCATENATE("R",'Mapa final'!$A$47),"")</f>
        <v/>
      </c>
      <c r="W10" s="445"/>
      <c r="X10" s="446" t="str">
        <f>IF(AND('Mapa final'!$H$53="Muy Alta",'Mapa final'!$L$53="Moderado"),CONCATENATE("R",'Mapa final'!$A$53),"")</f>
        <v/>
      </c>
      <c r="Y10" s="446"/>
      <c r="Z10" s="446" t="str">
        <f>IF(AND('Mapa final'!$H$59="Muy Alta",'Mapa final'!$L$59="Moderado"),CONCATENATE("R",'Mapa final'!$A$59),"")</f>
        <v/>
      </c>
      <c r="AA10" s="447"/>
      <c r="AB10" s="444" t="str">
        <f>IF(AND('Mapa final'!$H$47="Muy Alta",'Mapa final'!$L$47="Mayor"),CONCATENATE("R",'Mapa final'!$A$47),"")</f>
        <v/>
      </c>
      <c r="AC10" s="445"/>
      <c r="AD10" s="446" t="str">
        <f>IF(AND('Mapa final'!$H$53="Muy Alta",'Mapa final'!$L$53="Mayor"),CONCATENATE("R",'Mapa final'!$A$53),"")</f>
        <v/>
      </c>
      <c r="AE10" s="446"/>
      <c r="AF10" s="446" t="str">
        <f>IF(AND('Mapa final'!$H$59="Muy Alta",'Mapa final'!$L$59="Mayor"),CONCATENATE("R",'Mapa final'!$A$59),"")</f>
        <v/>
      </c>
      <c r="AG10" s="447"/>
      <c r="AH10" s="435" t="str">
        <f>IF(AND('Mapa final'!$H$47="Muy Alta",'Mapa final'!$L$47="Catastrófico"),CONCATENATE("R",'Mapa final'!$A$47),"")</f>
        <v/>
      </c>
      <c r="AI10" s="436"/>
      <c r="AJ10" s="436" t="str">
        <f>IF(AND('Mapa final'!$H$53="Muy Alta",'Mapa final'!$L$53="Catastrófico"),CONCATENATE("R",'Mapa final'!$A$53),"")</f>
        <v/>
      </c>
      <c r="AK10" s="436"/>
      <c r="AL10" s="436" t="str">
        <f>IF(AND('Mapa final'!$H$59="Muy Alta",'Mapa final'!$L$59="Catastrófico"),CONCATENATE("R",'Mapa final'!$A$59),"")</f>
        <v/>
      </c>
      <c r="AM10" s="437"/>
      <c r="AN10" s="82"/>
      <c r="AO10" s="471"/>
      <c r="AP10" s="472"/>
      <c r="AQ10" s="472"/>
      <c r="AR10" s="472"/>
      <c r="AS10" s="472"/>
      <c r="AT10" s="473"/>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row>
    <row r="11" spans="1:99" ht="15" customHeight="1" x14ac:dyDescent="0.25">
      <c r="A11" s="82"/>
      <c r="B11" s="466"/>
      <c r="C11" s="466"/>
      <c r="D11" s="467"/>
      <c r="E11" s="458"/>
      <c r="F11" s="459"/>
      <c r="G11" s="459"/>
      <c r="H11" s="459"/>
      <c r="I11" s="460"/>
      <c r="J11" s="444"/>
      <c r="K11" s="445"/>
      <c r="L11" s="446"/>
      <c r="M11" s="446"/>
      <c r="N11" s="446"/>
      <c r="O11" s="447"/>
      <c r="P11" s="444"/>
      <c r="Q11" s="445"/>
      <c r="R11" s="446"/>
      <c r="S11" s="446"/>
      <c r="T11" s="446"/>
      <c r="U11" s="447"/>
      <c r="V11" s="444"/>
      <c r="W11" s="445"/>
      <c r="X11" s="446"/>
      <c r="Y11" s="446"/>
      <c r="Z11" s="446"/>
      <c r="AA11" s="447"/>
      <c r="AB11" s="444"/>
      <c r="AC11" s="445"/>
      <c r="AD11" s="446"/>
      <c r="AE11" s="446"/>
      <c r="AF11" s="446"/>
      <c r="AG11" s="447"/>
      <c r="AH11" s="435"/>
      <c r="AI11" s="436"/>
      <c r="AJ11" s="436"/>
      <c r="AK11" s="436"/>
      <c r="AL11" s="436"/>
      <c r="AM11" s="437"/>
      <c r="AN11" s="82"/>
      <c r="AO11" s="471"/>
      <c r="AP11" s="472"/>
      <c r="AQ11" s="472"/>
      <c r="AR11" s="472"/>
      <c r="AS11" s="472"/>
      <c r="AT11" s="473"/>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row>
    <row r="12" spans="1:99" ht="15" customHeight="1" x14ac:dyDescent="0.25">
      <c r="A12" s="82"/>
      <c r="B12" s="466"/>
      <c r="C12" s="466"/>
      <c r="D12" s="467"/>
      <c r="E12" s="458"/>
      <c r="F12" s="459"/>
      <c r="G12" s="459"/>
      <c r="H12" s="459"/>
      <c r="I12" s="460"/>
      <c r="J12" s="444" t="str">
        <f>IF(AND('Mapa final'!$H$65="Muy Alta",'Mapa final'!$L$65="Leve"),CONCATENATE("R",'Mapa final'!$A$65),"")</f>
        <v/>
      </c>
      <c r="K12" s="445"/>
      <c r="L12" s="446" t="str">
        <f>IF(AND('Mapa final'!$H$71="Muy Alta",'Mapa final'!$L$71="Leve"),CONCATENATE("R",'Mapa final'!$A$71),"")</f>
        <v/>
      </c>
      <c r="M12" s="446"/>
      <c r="N12" s="446" t="str">
        <f>IF(AND('Mapa final'!$H$77="Muy Alta",'Mapa final'!$L$77="Leve"),CONCATENATE("R",'Mapa final'!$A$77),"")</f>
        <v/>
      </c>
      <c r="O12" s="447"/>
      <c r="P12" s="444" t="str">
        <f>IF(AND('Mapa final'!$H$65="Muy Alta",'Mapa final'!$L$65="Menor"),CONCATENATE("R",'Mapa final'!$A$65),"")</f>
        <v/>
      </c>
      <c r="Q12" s="445"/>
      <c r="R12" s="446" t="str">
        <f>IF(AND('Mapa final'!$H$71="Muy Alta",'Mapa final'!$L$71="Menor"),CONCATENATE("R",'Mapa final'!$A$71),"")</f>
        <v/>
      </c>
      <c r="S12" s="446"/>
      <c r="T12" s="446" t="str">
        <f>IF(AND('Mapa final'!$H$77="Muy Alta",'Mapa final'!$L$77="Menor"),CONCATENATE("R",'Mapa final'!$A$77),"")</f>
        <v/>
      </c>
      <c r="U12" s="447"/>
      <c r="V12" s="444" t="str">
        <f>IF(AND('Mapa final'!$H$65="Muy Alta",'Mapa final'!$L$65="Moderado"),CONCATENATE("R",'Mapa final'!$A$65),"")</f>
        <v/>
      </c>
      <c r="W12" s="445"/>
      <c r="X12" s="446" t="str">
        <f>IF(AND('Mapa final'!$H$71="Muy Alta",'Mapa final'!$L$71="Moderado"),CONCATENATE("R",'Mapa final'!$A$71),"")</f>
        <v/>
      </c>
      <c r="Y12" s="446"/>
      <c r="Z12" s="446" t="str">
        <f>IF(AND('Mapa final'!$H$77="Muy Alta",'Mapa final'!$L$77="Moderado"),CONCATENATE("R",'Mapa final'!$A$77),"")</f>
        <v/>
      </c>
      <c r="AA12" s="447"/>
      <c r="AB12" s="444" t="str">
        <f>IF(AND('Mapa final'!$H$65="Muy Alta",'Mapa final'!$L$65="Mayor"),CONCATENATE("R",'Mapa final'!$A$65),"")</f>
        <v/>
      </c>
      <c r="AC12" s="445"/>
      <c r="AD12" s="446" t="str">
        <f>IF(AND('Mapa final'!$H$71="Muy Alta",'Mapa final'!$L$71="Mayor"),CONCATENATE("R",'Mapa final'!$A$71),"")</f>
        <v/>
      </c>
      <c r="AE12" s="446"/>
      <c r="AF12" s="446" t="str">
        <f>IF(AND('Mapa final'!$H$77="Muy Alta",'Mapa final'!$L$77="Mayor"),CONCATENATE("R",'Mapa final'!$A$77),"")</f>
        <v/>
      </c>
      <c r="AG12" s="447"/>
      <c r="AH12" s="435" t="str">
        <f>IF(AND('Mapa final'!$H$65="Muy Alta",'Mapa final'!$L$65="Catastrófico"),CONCATENATE("R",'Mapa final'!$A$65),"")</f>
        <v/>
      </c>
      <c r="AI12" s="436"/>
      <c r="AJ12" s="436" t="str">
        <f>IF(AND('Mapa final'!$H$71="Muy Alta",'Mapa final'!$L$71="Catastrófico"),CONCATENATE("R",'Mapa final'!$A$71),"")</f>
        <v/>
      </c>
      <c r="AK12" s="436"/>
      <c r="AL12" s="436" t="str">
        <f>IF(AND('Mapa final'!$H$77="Muy Alta",'Mapa final'!$L$77="Catastrófico"),CONCATENATE("R",'Mapa final'!$A$77),"")</f>
        <v/>
      </c>
      <c r="AM12" s="437"/>
      <c r="AN12" s="82"/>
      <c r="AO12" s="471"/>
      <c r="AP12" s="472"/>
      <c r="AQ12" s="472"/>
      <c r="AR12" s="472"/>
      <c r="AS12" s="472"/>
      <c r="AT12" s="473"/>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row>
    <row r="13" spans="1:99" ht="15.75" customHeight="1" thickBot="1" x14ac:dyDescent="0.3">
      <c r="A13" s="82"/>
      <c r="B13" s="466"/>
      <c r="C13" s="466"/>
      <c r="D13" s="467"/>
      <c r="E13" s="461"/>
      <c r="F13" s="462"/>
      <c r="G13" s="462"/>
      <c r="H13" s="462"/>
      <c r="I13" s="463"/>
      <c r="J13" s="444"/>
      <c r="K13" s="445"/>
      <c r="L13" s="445"/>
      <c r="M13" s="445"/>
      <c r="N13" s="445"/>
      <c r="O13" s="447"/>
      <c r="P13" s="444"/>
      <c r="Q13" s="445"/>
      <c r="R13" s="445"/>
      <c r="S13" s="445"/>
      <c r="T13" s="445"/>
      <c r="U13" s="447"/>
      <c r="V13" s="444"/>
      <c r="W13" s="445"/>
      <c r="X13" s="445"/>
      <c r="Y13" s="445"/>
      <c r="Z13" s="445"/>
      <c r="AA13" s="447"/>
      <c r="AB13" s="444"/>
      <c r="AC13" s="445"/>
      <c r="AD13" s="445"/>
      <c r="AE13" s="445"/>
      <c r="AF13" s="445"/>
      <c r="AG13" s="447"/>
      <c r="AH13" s="438"/>
      <c r="AI13" s="439"/>
      <c r="AJ13" s="439"/>
      <c r="AK13" s="439"/>
      <c r="AL13" s="439"/>
      <c r="AM13" s="440"/>
      <c r="AN13" s="82"/>
      <c r="AO13" s="474"/>
      <c r="AP13" s="475"/>
      <c r="AQ13" s="475"/>
      <c r="AR13" s="475"/>
      <c r="AS13" s="475"/>
      <c r="AT13" s="476"/>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row>
    <row r="14" spans="1:99" ht="15" customHeight="1" x14ac:dyDescent="0.25">
      <c r="A14" s="82"/>
      <c r="B14" s="466"/>
      <c r="C14" s="466"/>
      <c r="D14" s="467"/>
      <c r="E14" s="455" t="s">
        <v>115</v>
      </c>
      <c r="F14" s="456"/>
      <c r="G14" s="456"/>
      <c r="H14" s="456"/>
      <c r="I14" s="456"/>
      <c r="J14" s="432" t="str">
        <f>IF(AND('Mapa final'!$H$10="Alta",'Mapa final'!$L$10="Leve"),CONCATENATE("R",'Mapa final'!$A$10),"")</f>
        <v/>
      </c>
      <c r="K14" s="433"/>
      <c r="L14" s="433" t="str">
        <f>IF(AND('Mapa final'!$H$16="Alta",'Mapa final'!$L$16="Leve"),CONCATENATE("R",'Mapa final'!$A$16),"")</f>
        <v/>
      </c>
      <c r="M14" s="433"/>
      <c r="N14" s="433" t="str">
        <f>IF(AND('Mapa final'!$H$22="Alta",'Mapa final'!$L$22="Leve"),CONCATENATE("R",'Mapa final'!$A$22),"")</f>
        <v/>
      </c>
      <c r="O14" s="434"/>
      <c r="P14" s="432" t="str">
        <f>IF(AND('Mapa final'!$H$10="Alta",'Mapa final'!$L$10="Menor"),CONCATENATE("R",'Mapa final'!$A$10),"")</f>
        <v/>
      </c>
      <c r="Q14" s="433"/>
      <c r="R14" s="433" t="str">
        <f>IF(AND('Mapa final'!$H$16="Alta",'Mapa final'!$L$16="Menor"),CONCATENATE("R",'Mapa final'!$A$16),"")</f>
        <v/>
      </c>
      <c r="S14" s="433"/>
      <c r="T14" s="433" t="str">
        <f>IF(AND('Mapa final'!$H$22="Alta",'Mapa final'!$L$22="Menor"),CONCATENATE("R",'Mapa final'!$A$22),"")</f>
        <v/>
      </c>
      <c r="U14" s="434"/>
      <c r="V14" s="451" t="str">
        <f>IF(AND('Mapa final'!$H$10="Alta",'Mapa final'!$L$10="Moderado"),CONCATENATE("R",'Mapa final'!$A$10),"")</f>
        <v/>
      </c>
      <c r="W14" s="452"/>
      <c r="X14" s="452" t="str">
        <f>IF(AND('Mapa final'!$H$16="Alta",'Mapa final'!$L$16="Moderado"),CONCATENATE("R",'Mapa final'!$A$16),"")</f>
        <v/>
      </c>
      <c r="Y14" s="452"/>
      <c r="Z14" s="452" t="str">
        <f>IF(AND('Mapa final'!$H$22="Alta",'Mapa final'!$L$22="Moderado"),CONCATENATE("R",'Mapa final'!$A$22),"")</f>
        <v/>
      </c>
      <c r="AA14" s="453"/>
      <c r="AB14" s="451" t="str">
        <f>IF(AND('Mapa final'!$H$10="Alta",'Mapa final'!$L$10="Mayor"),CONCATENATE("R",'Mapa final'!$A$10),"")</f>
        <v/>
      </c>
      <c r="AC14" s="452"/>
      <c r="AD14" s="452" t="str">
        <f>IF(AND('Mapa final'!$H$16="Alta",'Mapa final'!$L$16="Mayor"),CONCATENATE("R",'Mapa final'!$A$16),"")</f>
        <v/>
      </c>
      <c r="AE14" s="452"/>
      <c r="AF14" s="452" t="str">
        <f>IF(AND('Mapa final'!$H$22="Alta",'Mapa final'!$L$22="Mayor"),CONCATENATE("R",'Mapa final'!$A$22),"")</f>
        <v/>
      </c>
      <c r="AG14" s="453"/>
      <c r="AH14" s="441" t="str">
        <f>IF(AND('Mapa final'!$H$10="Alta",'Mapa final'!$L$10="Catastrófico"),CONCATENATE("R",'Mapa final'!$A$10),"")</f>
        <v/>
      </c>
      <c r="AI14" s="442"/>
      <c r="AJ14" s="442" t="str">
        <f>IF(AND('Mapa final'!$H$16="Alta",'Mapa final'!$L$16="Catastrófico"),CONCATENATE("R",'Mapa final'!$A$16),"")</f>
        <v/>
      </c>
      <c r="AK14" s="442"/>
      <c r="AL14" s="442" t="str">
        <f>IF(AND('Mapa final'!$H$22="Alta",'Mapa final'!$L$22="Catastrófico"),CONCATENATE("R",'Mapa final'!$A$22),"")</f>
        <v/>
      </c>
      <c r="AM14" s="443"/>
      <c r="AN14" s="82"/>
      <c r="AO14" s="477" t="s">
        <v>80</v>
      </c>
      <c r="AP14" s="478"/>
      <c r="AQ14" s="478"/>
      <c r="AR14" s="478"/>
      <c r="AS14" s="478"/>
      <c r="AT14" s="479"/>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row>
    <row r="15" spans="1:99" ht="15" customHeight="1" x14ac:dyDescent="0.25">
      <c r="A15" s="82"/>
      <c r="B15" s="466"/>
      <c r="C15" s="466"/>
      <c r="D15" s="467"/>
      <c r="E15" s="458"/>
      <c r="F15" s="459"/>
      <c r="G15" s="459"/>
      <c r="H15" s="459"/>
      <c r="I15" s="464"/>
      <c r="J15" s="426"/>
      <c r="K15" s="427"/>
      <c r="L15" s="427"/>
      <c r="M15" s="427"/>
      <c r="N15" s="427"/>
      <c r="O15" s="428"/>
      <c r="P15" s="426"/>
      <c r="Q15" s="427"/>
      <c r="R15" s="427"/>
      <c r="S15" s="427"/>
      <c r="T15" s="427"/>
      <c r="U15" s="428"/>
      <c r="V15" s="444"/>
      <c r="W15" s="445"/>
      <c r="X15" s="445"/>
      <c r="Y15" s="445"/>
      <c r="Z15" s="445"/>
      <c r="AA15" s="447"/>
      <c r="AB15" s="444"/>
      <c r="AC15" s="445"/>
      <c r="AD15" s="445"/>
      <c r="AE15" s="445"/>
      <c r="AF15" s="445"/>
      <c r="AG15" s="447"/>
      <c r="AH15" s="435"/>
      <c r="AI15" s="436"/>
      <c r="AJ15" s="436"/>
      <c r="AK15" s="436"/>
      <c r="AL15" s="436"/>
      <c r="AM15" s="437"/>
      <c r="AN15" s="82"/>
      <c r="AO15" s="480"/>
      <c r="AP15" s="481"/>
      <c r="AQ15" s="481"/>
      <c r="AR15" s="481"/>
      <c r="AS15" s="481"/>
      <c r="AT15" s="4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row>
    <row r="16" spans="1:99" ht="15" customHeight="1" x14ac:dyDescent="0.25">
      <c r="A16" s="82"/>
      <c r="B16" s="466"/>
      <c r="C16" s="466"/>
      <c r="D16" s="467"/>
      <c r="E16" s="458"/>
      <c r="F16" s="459"/>
      <c r="G16" s="459"/>
      <c r="H16" s="459"/>
      <c r="I16" s="464"/>
      <c r="J16" s="426" t="str">
        <f>IF(AND('Mapa final'!$H$28="Alta",'Mapa final'!$L$28="Leve"),CONCATENATE("R",'Mapa final'!$A$28),"")</f>
        <v/>
      </c>
      <c r="K16" s="427"/>
      <c r="L16" s="427" t="str">
        <f>IF(AND('Mapa final'!$H$34="Alta",'Mapa final'!$L$34="Leve"),CONCATENATE("R",'Mapa final'!$A$34),"")</f>
        <v/>
      </c>
      <c r="M16" s="427"/>
      <c r="N16" s="427" t="str">
        <f>IF(AND('Mapa final'!$H$41="Alta",'Mapa final'!$L$41="Leve"),CONCATENATE("R",'Mapa final'!$A$41),"")</f>
        <v/>
      </c>
      <c r="O16" s="428"/>
      <c r="P16" s="426" t="str">
        <f>IF(AND('Mapa final'!$H$28="Alta",'Mapa final'!$L$28="Menor"),CONCATENATE("R",'Mapa final'!$A$28),"")</f>
        <v/>
      </c>
      <c r="Q16" s="427"/>
      <c r="R16" s="427" t="str">
        <f>IF(AND('Mapa final'!$H$34="Alta",'Mapa final'!$L$34="Menor"),CONCATENATE("R",'Mapa final'!$A$34),"")</f>
        <v/>
      </c>
      <c r="S16" s="427"/>
      <c r="T16" s="427" t="str">
        <f>IF(AND('Mapa final'!$H$41="Alta",'Mapa final'!$L$41="Menor"),CONCATENATE("R",'Mapa final'!$A$41),"")</f>
        <v/>
      </c>
      <c r="U16" s="428"/>
      <c r="V16" s="444" t="str">
        <f>IF(AND('Mapa final'!$H$28="Alta",'Mapa final'!$L$28="Moderado"),CONCATENATE("R",'Mapa final'!$A$28),"")</f>
        <v/>
      </c>
      <c r="W16" s="445"/>
      <c r="X16" s="446" t="str">
        <f>IF(AND('Mapa final'!$H$34="Alta",'Mapa final'!$L$34="Moderado"),CONCATENATE("R",'Mapa final'!$A$34),"")</f>
        <v/>
      </c>
      <c r="Y16" s="446"/>
      <c r="Z16" s="446" t="str">
        <f>IF(AND('Mapa final'!$H$41="Alta",'Mapa final'!$L$41="Moderado"),CONCATENATE("R",'Mapa final'!$A$41),"")</f>
        <v/>
      </c>
      <c r="AA16" s="447"/>
      <c r="AB16" s="444" t="str">
        <f>IF(AND('Mapa final'!$H$28="Alta",'Mapa final'!$L$28="Mayor"),CONCATENATE("R",'Mapa final'!$A$28),"")</f>
        <v/>
      </c>
      <c r="AC16" s="445"/>
      <c r="AD16" s="446" t="str">
        <f>IF(AND('Mapa final'!$H$34="Alta",'Mapa final'!$L$34="Mayor"),CONCATENATE("R",'Mapa final'!$A$34),"")</f>
        <v/>
      </c>
      <c r="AE16" s="446"/>
      <c r="AF16" s="446" t="str">
        <f>IF(AND('Mapa final'!$H$41="Alta",'Mapa final'!$L$41="Mayor"),CONCATENATE("R",'Mapa final'!$A$41),"")</f>
        <v/>
      </c>
      <c r="AG16" s="447"/>
      <c r="AH16" s="435" t="str">
        <f>IF(AND('Mapa final'!$H$28="Alta",'Mapa final'!$L$28="Catastrófico"),CONCATENATE("R",'Mapa final'!$A$28),"")</f>
        <v/>
      </c>
      <c r="AI16" s="436"/>
      <c r="AJ16" s="436" t="str">
        <f>IF(AND('Mapa final'!$H$34="Alta",'Mapa final'!$L$34="Catastrófico"),CONCATENATE("R",'Mapa final'!$A$34),"")</f>
        <v/>
      </c>
      <c r="AK16" s="436"/>
      <c r="AL16" s="436" t="str">
        <f>IF(AND('Mapa final'!$H$41="Alta",'Mapa final'!$L$41="Catastrófico"),CONCATENATE("R",'Mapa final'!$A$41),"")</f>
        <v/>
      </c>
      <c r="AM16" s="437"/>
      <c r="AN16" s="82"/>
      <c r="AO16" s="480"/>
      <c r="AP16" s="481"/>
      <c r="AQ16" s="481"/>
      <c r="AR16" s="481"/>
      <c r="AS16" s="481"/>
      <c r="AT16" s="482"/>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row>
    <row r="17" spans="1:80" ht="15" customHeight="1" x14ac:dyDescent="0.25">
      <c r="A17" s="82"/>
      <c r="B17" s="466"/>
      <c r="C17" s="466"/>
      <c r="D17" s="467"/>
      <c r="E17" s="458"/>
      <c r="F17" s="459"/>
      <c r="G17" s="459"/>
      <c r="H17" s="459"/>
      <c r="I17" s="464"/>
      <c r="J17" s="426"/>
      <c r="K17" s="427"/>
      <c r="L17" s="427"/>
      <c r="M17" s="427"/>
      <c r="N17" s="427"/>
      <c r="O17" s="428"/>
      <c r="P17" s="426"/>
      <c r="Q17" s="427"/>
      <c r="R17" s="427"/>
      <c r="S17" s="427"/>
      <c r="T17" s="427"/>
      <c r="U17" s="428"/>
      <c r="V17" s="444"/>
      <c r="W17" s="445"/>
      <c r="X17" s="446"/>
      <c r="Y17" s="446"/>
      <c r="Z17" s="446"/>
      <c r="AA17" s="447"/>
      <c r="AB17" s="444"/>
      <c r="AC17" s="445"/>
      <c r="AD17" s="446"/>
      <c r="AE17" s="446"/>
      <c r="AF17" s="446"/>
      <c r="AG17" s="447"/>
      <c r="AH17" s="435"/>
      <c r="AI17" s="436"/>
      <c r="AJ17" s="436"/>
      <c r="AK17" s="436"/>
      <c r="AL17" s="436"/>
      <c r="AM17" s="437"/>
      <c r="AN17" s="82"/>
      <c r="AO17" s="480"/>
      <c r="AP17" s="481"/>
      <c r="AQ17" s="481"/>
      <c r="AR17" s="481"/>
      <c r="AS17" s="481"/>
      <c r="AT17" s="4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row>
    <row r="18" spans="1:80" ht="15" customHeight="1" x14ac:dyDescent="0.25">
      <c r="A18" s="82"/>
      <c r="B18" s="466"/>
      <c r="C18" s="466"/>
      <c r="D18" s="467"/>
      <c r="E18" s="458"/>
      <c r="F18" s="459"/>
      <c r="G18" s="459"/>
      <c r="H18" s="459"/>
      <c r="I18" s="464"/>
      <c r="J18" s="426" t="str">
        <f>IF(AND('Mapa final'!$H$47="Alta",'Mapa final'!$L$47="Leve"),CONCATENATE("R",'Mapa final'!$A$47),"")</f>
        <v/>
      </c>
      <c r="K18" s="427"/>
      <c r="L18" s="427" t="str">
        <f>IF(AND('Mapa final'!$H$53="Alta",'Mapa final'!$L$53="Leve"),CONCATENATE("R",'Mapa final'!$A$53),"")</f>
        <v/>
      </c>
      <c r="M18" s="427"/>
      <c r="N18" s="427" t="str">
        <f>IF(AND('Mapa final'!$H$59="Alta",'Mapa final'!$L$59="Leve"),CONCATENATE("R",'Mapa final'!$A$59),"")</f>
        <v/>
      </c>
      <c r="O18" s="428"/>
      <c r="P18" s="426" t="str">
        <f>IF(AND('Mapa final'!$H$47="Alta",'Mapa final'!$L$47="Menor"),CONCATENATE("R",'Mapa final'!$A$47),"")</f>
        <v/>
      </c>
      <c r="Q18" s="427"/>
      <c r="R18" s="427" t="str">
        <f>IF(AND('Mapa final'!$H$53="Alta",'Mapa final'!$L$53="Menor"),CONCATENATE("R",'Mapa final'!$A$53),"")</f>
        <v/>
      </c>
      <c r="S18" s="427"/>
      <c r="T18" s="427" t="str">
        <f>IF(AND('Mapa final'!$H$59="Alta",'Mapa final'!$L$59="Menor"),CONCATENATE("R",'Mapa final'!$A$59),"")</f>
        <v/>
      </c>
      <c r="U18" s="428"/>
      <c r="V18" s="444" t="str">
        <f>IF(AND('Mapa final'!$H$47="Alta",'Mapa final'!$L$47="Moderado"),CONCATENATE("R",'Mapa final'!$A$47),"")</f>
        <v/>
      </c>
      <c r="W18" s="445"/>
      <c r="X18" s="446" t="str">
        <f>IF(AND('Mapa final'!$H$53="Alta",'Mapa final'!$L$53="Moderado"),CONCATENATE("R",'Mapa final'!$A$53),"")</f>
        <v/>
      </c>
      <c r="Y18" s="446"/>
      <c r="Z18" s="446" t="str">
        <f>IF(AND('Mapa final'!$H$59="Alta",'Mapa final'!$L$59="Moderado"),CONCATENATE("R",'Mapa final'!$A$59),"")</f>
        <v/>
      </c>
      <c r="AA18" s="447"/>
      <c r="AB18" s="444" t="str">
        <f>IF(AND('Mapa final'!$H$47="Alta",'Mapa final'!$L$47="Mayor"),CONCATENATE("R",'Mapa final'!$A$47),"")</f>
        <v/>
      </c>
      <c r="AC18" s="445"/>
      <c r="AD18" s="446" t="str">
        <f>IF(AND('Mapa final'!$H$53="Alta",'Mapa final'!$L$53="Mayor"),CONCATENATE("R",'Mapa final'!$A$53),"")</f>
        <v/>
      </c>
      <c r="AE18" s="446"/>
      <c r="AF18" s="446" t="str">
        <f>IF(AND('Mapa final'!$H$59="Alta",'Mapa final'!$L$59="Mayor"),CONCATENATE("R",'Mapa final'!$A$59),"")</f>
        <v/>
      </c>
      <c r="AG18" s="447"/>
      <c r="AH18" s="435" t="str">
        <f>IF(AND('Mapa final'!$H$47="Alta",'Mapa final'!$L$47="Catastrófico"),CONCATENATE("R",'Mapa final'!$A$47),"")</f>
        <v/>
      </c>
      <c r="AI18" s="436"/>
      <c r="AJ18" s="436" t="str">
        <f>IF(AND('Mapa final'!$H$53="Alta",'Mapa final'!$L$53="Catastrófico"),CONCATENATE("R",'Mapa final'!$A$53),"")</f>
        <v/>
      </c>
      <c r="AK18" s="436"/>
      <c r="AL18" s="436" t="str">
        <f>IF(AND('Mapa final'!$H$59="Alta",'Mapa final'!$L$59="Catastrófico"),CONCATENATE("R",'Mapa final'!$A$59),"")</f>
        <v/>
      </c>
      <c r="AM18" s="437"/>
      <c r="AN18" s="82"/>
      <c r="AO18" s="480"/>
      <c r="AP18" s="481"/>
      <c r="AQ18" s="481"/>
      <c r="AR18" s="481"/>
      <c r="AS18" s="481"/>
      <c r="AT18" s="4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row>
    <row r="19" spans="1:80" ht="15" customHeight="1" x14ac:dyDescent="0.25">
      <c r="A19" s="82"/>
      <c r="B19" s="466"/>
      <c r="C19" s="466"/>
      <c r="D19" s="467"/>
      <c r="E19" s="458"/>
      <c r="F19" s="459"/>
      <c r="G19" s="459"/>
      <c r="H19" s="459"/>
      <c r="I19" s="464"/>
      <c r="J19" s="426"/>
      <c r="K19" s="427"/>
      <c r="L19" s="427"/>
      <c r="M19" s="427"/>
      <c r="N19" s="427"/>
      <c r="O19" s="428"/>
      <c r="P19" s="426"/>
      <c r="Q19" s="427"/>
      <c r="R19" s="427"/>
      <c r="S19" s="427"/>
      <c r="T19" s="427"/>
      <c r="U19" s="428"/>
      <c r="V19" s="444"/>
      <c r="W19" s="445"/>
      <c r="X19" s="446"/>
      <c r="Y19" s="446"/>
      <c r="Z19" s="446"/>
      <c r="AA19" s="447"/>
      <c r="AB19" s="444"/>
      <c r="AC19" s="445"/>
      <c r="AD19" s="446"/>
      <c r="AE19" s="446"/>
      <c r="AF19" s="446"/>
      <c r="AG19" s="447"/>
      <c r="AH19" s="435"/>
      <c r="AI19" s="436"/>
      <c r="AJ19" s="436"/>
      <c r="AK19" s="436"/>
      <c r="AL19" s="436"/>
      <c r="AM19" s="437"/>
      <c r="AN19" s="82"/>
      <c r="AO19" s="480"/>
      <c r="AP19" s="481"/>
      <c r="AQ19" s="481"/>
      <c r="AR19" s="481"/>
      <c r="AS19" s="481"/>
      <c r="AT19" s="4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row>
    <row r="20" spans="1:80" ht="15" customHeight="1" x14ac:dyDescent="0.25">
      <c r="A20" s="82"/>
      <c r="B20" s="466"/>
      <c r="C20" s="466"/>
      <c r="D20" s="467"/>
      <c r="E20" s="458"/>
      <c r="F20" s="459"/>
      <c r="G20" s="459"/>
      <c r="H20" s="459"/>
      <c r="I20" s="464"/>
      <c r="J20" s="426" t="str">
        <f>IF(AND('Mapa final'!$H$65="Alta",'Mapa final'!$L$65="Leve"),CONCATENATE("R",'Mapa final'!$A$65),"")</f>
        <v/>
      </c>
      <c r="K20" s="427"/>
      <c r="L20" s="427" t="str">
        <f>IF(AND('Mapa final'!$H$71="Alta",'Mapa final'!$L$71="Leve"),CONCATENATE("R",'Mapa final'!$A$71),"")</f>
        <v/>
      </c>
      <c r="M20" s="427"/>
      <c r="N20" s="427" t="str">
        <f>IF(AND('Mapa final'!$H$77="Alta",'Mapa final'!$L$77="Leve"),CONCATENATE("R",'Mapa final'!$A$77),"")</f>
        <v/>
      </c>
      <c r="O20" s="428"/>
      <c r="P20" s="426" t="str">
        <f>IF(AND('Mapa final'!$H$65="Alta",'Mapa final'!$L$65="Menor"),CONCATENATE("R",'Mapa final'!$A$65),"")</f>
        <v/>
      </c>
      <c r="Q20" s="427"/>
      <c r="R20" s="427" t="str">
        <f>IF(AND('Mapa final'!$H$71="Alta",'Mapa final'!$L$71="Menor"),CONCATENATE("R",'Mapa final'!$A$71),"")</f>
        <v/>
      </c>
      <c r="S20" s="427"/>
      <c r="T20" s="427" t="str">
        <f>IF(AND('Mapa final'!$H$77="Alta",'Mapa final'!$L$77="Menor"),CONCATENATE("R",'Mapa final'!$A$77),"")</f>
        <v/>
      </c>
      <c r="U20" s="428"/>
      <c r="V20" s="444" t="str">
        <f>IF(AND('Mapa final'!$H$65="Alta",'Mapa final'!$L$65="Moderado"),CONCATENATE("R",'Mapa final'!$A$65),"")</f>
        <v/>
      </c>
      <c r="W20" s="445"/>
      <c r="X20" s="446" t="str">
        <f>IF(AND('Mapa final'!$H$71="Alta",'Mapa final'!$L$71="Moderado"),CONCATENATE("R",'Mapa final'!$A$71),"")</f>
        <v/>
      </c>
      <c r="Y20" s="446"/>
      <c r="Z20" s="446" t="str">
        <f>IF(AND('Mapa final'!$H$77="Alta",'Mapa final'!$L$77="Moderado"),CONCATENATE("R",'Mapa final'!$A$77),"")</f>
        <v/>
      </c>
      <c r="AA20" s="447"/>
      <c r="AB20" s="444" t="str">
        <f>IF(AND('Mapa final'!$H$65="Alta",'Mapa final'!$L$65="Mayor"),CONCATENATE("R",'Mapa final'!$A$65),"")</f>
        <v/>
      </c>
      <c r="AC20" s="445"/>
      <c r="AD20" s="446" t="str">
        <f>IF(AND('Mapa final'!$H$71="Alta",'Mapa final'!$L$71="Mayor"),CONCATENATE("R",'Mapa final'!$A$71),"")</f>
        <v/>
      </c>
      <c r="AE20" s="446"/>
      <c r="AF20" s="446" t="str">
        <f>IF(AND('Mapa final'!$H$77="Alta",'Mapa final'!$L$77="Mayor"),CONCATENATE("R",'Mapa final'!$A$77),"")</f>
        <v/>
      </c>
      <c r="AG20" s="447"/>
      <c r="AH20" s="435" t="str">
        <f>IF(AND('Mapa final'!$H$65="Alta",'Mapa final'!$L$65="Catastrófico"),CONCATENATE("R",'Mapa final'!$A$65),"")</f>
        <v/>
      </c>
      <c r="AI20" s="436"/>
      <c r="AJ20" s="436" t="str">
        <f>IF(AND('Mapa final'!$H$71="Alta",'Mapa final'!$L$71="Catastrófico"),CONCATENATE("R",'Mapa final'!$A$71),"")</f>
        <v/>
      </c>
      <c r="AK20" s="436"/>
      <c r="AL20" s="436" t="str">
        <f>IF(AND('Mapa final'!$H$77="Alta",'Mapa final'!$L$77="Catastrófico"),CONCATENATE("R",'Mapa final'!$A$77),"")</f>
        <v/>
      </c>
      <c r="AM20" s="437"/>
      <c r="AN20" s="82"/>
      <c r="AO20" s="480"/>
      <c r="AP20" s="481"/>
      <c r="AQ20" s="481"/>
      <c r="AR20" s="481"/>
      <c r="AS20" s="481"/>
      <c r="AT20" s="4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row>
    <row r="21" spans="1:80" ht="15.75" customHeight="1" thickBot="1" x14ac:dyDescent="0.3">
      <c r="A21" s="82"/>
      <c r="B21" s="466"/>
      <c r="C21" s="466"/>
      <c r="D21" s="467"/>
      <c r="E21" s="461"/>
      <c r="F21" s="462"/>
      <c r="G21" s="462"/>
      <c r="H21" s="462"/>
      <c r="I21" s="462"/>
      <c r="J21" s="429"/>
      <c r="K21" s="430"/>
      <c r="L21" s="430"/>
      <c r="M21" s="430"/>
      <c r="N21" s="430"/>
      <c r="O21" s="431"/>
      <c r="P21" s="429"/>
      <c r="Q21" s="430"/>
      <c r="R21" s="430"/>
      <c r="S21" s="430"/>
      <c r="T21" s="430"/>
      <c r="U21" s="431"/>
      <c r="V21" s="448"/>
      <c r="W21" s="449"/>
      <c r="X21" s="449"/>
      <c r="Y21" s="449"/>
      <c r="Z21" s="449"/>
      <c r="AA21" s="450"/>
      <c r="AB21" s="448"/>
      <c r="AC21" s="449"/>
      <c r="AD21" s="449"/>
      <c r="AE21" s="449"/>
      <c r="AF21" s="449"/>
      <c r="AG21" s="450"/>
      <c r="AH21" s="438"/>
      <c r="AI21" s="439"/>
      <c r="AJ21" s="439"/>
      <c r="AK21" s="439"/>
      <c r="AL21" s="439"/>
      <c r="AM21" s="440"/>
      <c r="AN21" s="82"/>
      <c r="AO21" s="483"/>
      <c r="AP21" s="484"/>
      <c r="AQ21" s="484"/>
      <c r="AR21" s="484"/>
      <c r="AS21" s="484"/>
      <c r="AT21" s="485"/>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row>
    <row r="22" spans="1:80" x14ac:dyDescent="0.25">
      <c r="A22" s="82"/>
      <c r="B22" s="466"/>
      <c r="C22" s="466"/>
      <c r="D22" s="467"/>
      <c r="E22" s="455" t="s">
        <v>117</v>
      </c>
      <c r="F22" s="456"/>
      <c r="G22" s="456"/>
      <c r="H22" s="456"/>
      <c r="I22" s="457"/>
      <c r="J22" s="432" t="str">
        <f>IF(AND('Mapa final'!$H$10="Media",'Mapa final'!$L$10="Leve"),CONCATENATE("R",'Mapa final'!$A$10),"")</f>
        <v/>
      </c>
      <c r="K22" s="433"/>
      <c r="L22" s="433" t="str">
        <f>IF(AND('Mapa final'!$H$16="Media",'Mapa final'!$L$16="Leve"),CONCATENATE("R",'Mapa final'!$A$16),"")</f>
        <v/>
      </c>
      <c r="M22" s="433"/>
      <c r="N22" s="433" t="str">
        <f>IF(AND('Mapa final'!$H$22="Media",'Mapa final'!$L$22="Leve"),CONCATENATE("R",'Mapa final'!$A$22),"")</f>
        <v/>
      </c>
      <c r="O22" s="434"/>
      <c r="P22" s="432" t="str">
        <f>IF(AND('Mapa final'!$H$10="Media",'Mapa final'!$L$10="Menor"),CONCATENATE("R",'Mapa final'!$A$10),"")</f>
        <v/>
      </c>
      <c r="Q22" s="433"/>
      <c r="R22" s="433" t="str">
        <f>IF(AND('Mapa final'!$H$16="Media",'Mapa final'!$L$16="Menor"),CONCATENATE("R",'Mapa final'!$A$16),"")</f>
        <v/>
      </c>
      <c r="S22" s="433"/>
      <c r="T22" s="433" t="str">
        <f>IF(AND('Mapa final'!$H$22="Media",'Mapa final'!$L$22="Menor"),CONCATENATE("R",'Mapa final'!$A$22),"")</f>
        <v/>
      </c>
      <c r="U22" s="434"/>
      <c r="V22" s="432" t="str">
        <f>IF(AND('Mapa final'!$H$10="Media",'Mapa final'!$L$10="Moderado"),CONCATENATE("R",'Mapa final'!$A$10),"")</f>
        <v/>
      </c>
      <c r="W22" s="433"/>
      <c r="X22" s="433" t="str">
        <f>IF(AND('Mapa final'!$H$16="Media",'Mapa final'!$L$16="Moderado"),CONCATENATE("R",'Mapa final'!$A$16),"")</f>
        <v/>
      </c>
      <c r="Y22" s="433"/>
      <c r="Z22" s="433" t="str">
        <f>IF(AND('Mapa final'!$H$22="Media",'Mapa final'!$L$22="Moderado"),CONCATENATE("R",'Mapa final'!$A$22),"")</f>
        <v>R28</v>
      </c>
      <c r="AA22" s="434"/>
      <c r="AB22" s="451" t="str">
        <f>IF(AND('Mapa final'!$H$10="Media",'Mapa final'!$L$10="Mayor"),CONCATENATE("R",'Mapa final'!$A$10),"")</f>
        <v/>
      </c>
      <c r="AC22" s="452"/>
      <c r="AD22" s="452" t="str">
        <f>IF(AND('Mapa final'!$H$16="Media",'Mapa final'!$L$16="Mayor"),CONCATENATE("R",'Mapa final'!$A$16),"")</f>
        <v/>
      </c>
      <c r="AE22" s="452"/>
      <c r="AF22" s="452" t="str">
        <f>IF(AND('Mapa final'!$H$22="Media",'Mapa final'!$L$22="Mayor"),CONCATENATE("R",'Mapa final'!$A$22),"")</f>
        <v/>
      </c>
      <c r="AG22" s="453"/>
      <c r="AH22" s="441" t="str">
        <f>IF(AND('Mapa final'!$H$10="Media",'Mapa final'!$L$10="Catastrófico"),CONCATENATE("R",'Mapa final'!$A$10),"")</f>
        <v/>
      </c>
      <c r="AI22" s="442"/>
      <c r="AJ22" s="442" t="str">
        <f>IF(AND('Mapa final'!$H$16="Media",'Mapa final'!$L$16="Catastrófico"),CONCATENATE("R",'Mapa final'!$A$16),"")</f>
        <v/>
      </c>
      <c r="AK22" s="442"/>
      <c r="AL22" s="442" t="str">
        <f>IF(AND('Mapa final'!$H$22="Media",'Mapa final'!$L$22="Catastrófico"),CONCATENATE("R",'Mapa final'!$A$22),"")</f>
        <v/>
      </c>
      <c r="AM22" s="443"/>
      <c r="AN22" s="82"/>
      <c r="AO22" s="486" t="s">
        <v>81</v>
      </c>
      <c r="AP22" s="487"/>
      <c r="AQ22" s="487"/>
      <c r="AR22" s="487"/>
      <c r="AS22" s="487"/>
      <c r="AT22" s="488"/>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row>
    <row r="23" spans="1:80" x14ac:dyDescent="0.25">
      <c r="A23" s="82"/>
      <c r="B23" s="466"/>
      <c r="C23" s="466"/>
      <c r="D23" s="467"/>
      <c r="E23" s="458"/>
      <c r="F23" s="459"/>
      <c r="G23" s="459"/>
      <c r="H23" s="459"/>
      <c r="I23" s="460"/>
      <c r="J23" s="426"/>
      <c r="K23" s="427"/>
      <c r="L23" s="427"/>
      <c r="M23" s="427"/>
      <c r="N23" s="427"/>
      <c r="O23" s="428"/>
      <c r="P23" s="426"/>
      <c r="Q23" s="427"/>
      <c r="R23" s="427"/>
      <c r="S23" s="427"/>
      <c r="T23" s="427"/>
      <c r="U23" s="428"/>
      <c r="V23" s="426"/>
      <c r="W23" s="427"/>
      <c r="X23" s="427"/>
      <c r="Y23" s="427"/>
      <c r="Z23" s="427"/>
      <c r="AA23" s="428"/>
      <c r="AB23" s="444"/>
      <c r="AC23" s="445"/>
      <c r="AD23" s="445"/>
      <c r="AE23" s="445"/>
      <c r="AF23" s="445"/>
      <c r="AG23" s="447"/>
      <c r="AH23" s="435"/>
      <c r="AI23" s="436"/>
      <c r="AJ23" s="436"/>
      <c r="AK23" s="436"/>
      <c r="AL23" s="436"/>
      <c r="AM23" s="437"/>
      <c r="AN23" s="82"/>
      <c r="AO23" s="489"/>
      <c r="AP23" s="490"/>
      <c r="AQ23" s="490"/>
      <c r="AR23" s="490"/>
      <c r="AS23" s="490"/>
      <c r="AT23" s="491"/>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row>
    <row r="24" spans="1:80" x14ac:dyDescent="0.25">
      <c r="A24" s="82"/>
      <c r="B24" s="466"/>
      <c r="C24" s="466"/>
      <c r="D24" s="467"/>
      <c r="E24" s="458"/>
      <c r="F24" s="459"/>
      <c r="G24" s="459"/>
      <c r="H24" s="459"/>
      <c r="I24" s="460"/>
      <c r="J24" s="426" t="str">
        <f>IF(AND('Mapa final'!$H$28="Media",'Mapa final'!$L$28="Leve"),CONCATENATE("R",'Mapa final'!$A$28),"")</f>
        <v/>
      </c>
      <c r="K24" s="427"/>
      <c r="L24" s="427" t="str">
        <f>IF(AND('Mapa final'!$H$34="Media",'Mapa final'!$L$34="Leve"),CONCATENATE("R",'Mapa final'!$A$34),"")</f>
        <v/>
      </c>
      <c r="M24" s="427"/>
      <c r="N24" s="427" t="str">
        <f>IF(AND('Mapa final'!$H$41="Media",'Mapa final'!$L$41="Leve"),CONCATENATE("R",'Mapa final'!$A$41),"")</f>
        <v/>
      </c>
      <c r="O24" s="428"/>
      <c r="P24" s="426" t="str">
        <f>IF(AND('Mapa final'!$H$28="Media",'Mapa final'!$L$28="Menor"),CONCATENATE("R",'Mapa final'!$A$28),"")</f>
        <v/>
      </c>
      <c r="Q24" s="427"/>
      <c r="R24" s="427" t="str">
        <f>IF(AND('Mapa final'!$H$34="Media",'Mapa final'!$L$34="Menor"),CONCATENATE("R",'Mapa final'!$A$34),"")</f>
        <v/>
      </c>
      <c r="S24" s="427"/>
      <c r="T24" s="427" t="str">
        <f>IF(AND('Mapa final'!$H$41="Media",'Mapa final'!$L$41="Menor"),CONCATENATE("R",'Mapa final'!$A$41),"")</f>
        <v/>
      </c>
      <c r="U24" s="428"/>
      <c r="V24" s="426" t="str">
        <f>IF(AND('Mapa final'!$H$28="Media",'Mapa final'!$L$28="Moderado"),CONCATENATE("R",'Mapa final'!$A$28),"")</f>
        <v/>
      </c>
      <c r="W24" s="427"/>
      <c r="X24" s="427" t="str">
        <f>IF(AND('Mapa final'!$H$34="Media",'Mapa final'!$L$34="Moderado"),CONCATENATE("R",'Mapa final'!$A$34),"")</f>
        <v/>
      </c>
      <c r="Y24" s="427"/>
      <c r="Z24" s="427" t="str">
        <f>IF(AND('Mapa final'!$H$41="Media",'Mapa final'!$L$41="Moderado"),CONCATENATE("R",'Mapa final'!$A$41),"")</f>
        <v/>
      </c>
      <c r="AA24" s="428"/>
      <c r="AB24" s="444" t="str">
        <f>IF(AND('Mapa final'!$H$28="Media",'Mapa final'!$L$28="Mayor"),CONCATENATE("R",'Mapa final'!$A$28),"")</f>
        <v>R29</v>
      </c>
      <c r="AC24" s="445"/>
      <c r="AD24" s="446" t="str">
        <f>IF(AND('Mapa final'!$H$34="Media",'Mapa final'!$L$34="Mayor"),CONCATENATE("R",'Mapa final'!$A$34),"")</f>
        <v/>
      </c>
      <c r="AE24" s="446"/>
      <c r="AF24" s="446" t="str">
        <f>IF(AND('Mapa final'!$H$41="Media",'Mapa final'!$L$41="Mayor"),CONCATENATE("R",'Mapa final'!$A$41),"")</f>
        <v/>
      </c>
      <c r="AG24" s="447"/>
      <c r="AH24" s="435" t="str">
        <f>IF(AND('Mapa final'!$H$28="Media",'Mapa final'!$L$28="Catastrófico"),CONCATENATE("R",'Mapa final'!$A$28),"")</f>
        <v/>
      </c>
      <c r="AI24" s="436"/>
      <c r="AJ24" s="436" t="str">
        <f>IF(AND('Mapa final'!$H$34="Media",'Mapa final'!$L$34="Catastrófico"),CONCATENATE("R",'Mapa final'!$A$34),"")</f>
        <v/>
      </c>
      <c r="AK24" s="436"/>
      <c r="AL24" s="436" t="str">
        <f>IF(AND('Mapa final'!$H$41="Media",'Mapa final'!$L$41="Catastrófico"),CONCATENATE("R",'Mapa final'!$A$41),"")</f>
        <v/>
      </c>
      <c r="AM24" s="437"/>
      <c r="AN24" s="82"/>
      <c r="AO24" s="489"/>
      <c r="AP24" s="490"/>
      <c r="AQ24" s="490"/>
      <c r="AR24" s="490"/>
      <c r="AS24" s="490"/>
      <c r="AT24" s="491"/>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row>
    <row r="25" spans="1:80" x14ac:dyDescent="0.25">
      <c r="A25" s="82"/>
      <c r="B25" s="466"/>
      <c r="C25" s="466"/>
      <c r="D25" s="467"/>
      <c r="E25" s="458"/>
      <c r="F25" s="459"/>
      <c r="G25" s="459"/>
      <c r="H25" s="459"/>
      <c r="I25" s="460"/>
      <c r="J25" s="426"/>
      <c r="K25" s="427"/>
      <c r="L25" s="427"/>
      <c r="M25" s="427"/>
      <c r="N25" s="427"/>
      <c r="O25" s="428"/>
      <c r="P25" s="426"/>
      <c r="Q25" s="427"/>
      <c r="R25" s="427"/>
      <c r="S25" s="427"/>
      <c r="T25" s="427"/>
      <c r="U25" s="428"/>
      <c r="V25" s="426"/>
      <c r="W25" s="427"/>
      <c r="X25" s="427"/>
      <c r="Y25" s="427"/>
      <c r="Z25" s="427"/>
      <c r="AA25" s="428"/>
      <c r="AB25" s="444"/>
      <c r="AC25" s="445"/>
      <c r="AD25" s="446"/>
      <c r="AE25" s="446"/>
      <c r="AF25" s="446"/>
      <c r="AG25" s="447"/>
      <c r="AH25" s="435"/>
      <c r="AI25" s="436"/>
      <c r="AJ25" s="436"/>
      <c r="AK25" s="436"/>
      <c r="AL25" s="436"/>
      <c r="AM25" s="437"/>
      <c r="AN25" s="82"/>
      <c r="AO25" s="489"/>
      <c r="AP25" s="490"/>
      <c r="AQ25" s="490"/>
      <c r="AR25" s="490"/>
      <c r="AS25" s="490"/>
      <c r="AT25" s="491"/>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row>
    <row r="26" spans="1:80" x14ac:dyDescent="0.25">
      <c r="A26" s="82"/>
      <c r="B26" s="466"/>
      <c r="C26" s="466"/>
      <c r="D26" s="467"/>
      <c r="E26" s="458"/>
      <c r="F26" s="459"/>
      <c r="G26" s="459"/>
      <c r="H26" s="459"/>
      <c r="I26" s="460"/>
      <c r="J26" s="426" t="str">
        <f>IF(AND('Mapa final'!$H$47="Media",'Mapa final'!$L$47="Leve"),CONCATENATE("R",'Mapa final'!$A$47),"")</f>
        <v/>
      </c>
      <c r="K26" s="427"/>
      <c r="L26" s="427" t="str">
        <f>IF(AND('Mapa final'!$H$53="Media",'Mapa final'!$L$53="Leve"),CONCATENATE("R",'Mapa final'!$A$53),"")</f>
        <v/>
      </c>
      <c r="M26" s="427"/>
      <c r="N26" s="427" t="str">
        <f>IF(AND('Mapa final'!$H$59="Media",'Mapa final'!$L$59="Leve"),CONCATENATE("R",'Mapa final'!$A$59),"")</f>
        <v/>
      </c>
      <c r="O26" s="428"/>
      <c r="P26" s="426" t="str">
        <f>IF(AND('Mapa final'!$H$47="Media",'Mapa final'!$L$47="Menor"),CONCATENATE("R",'Mapa final'!$A$47),"")</f>
        <v/>
      </c>
      <c r="Q26" s="427"/>
      <c r="R26" s="427" t="str">
        <f>IF(AND('Mapa final'!$H$53="Media",'Mapa final'!$L$53="Menor"),CONCATENATE("R",'Mapa final'!$A$53),"")</f>
        <v/>
      </c>
      <c r="S26" s="427"/>
      <c r="T26" s="427" t="str">
        <f>IF(AND('Mapa final'!$H$59="Media",'Mapa final'!$L$59="Menor"),CONCATENATE("R",'Mapa final'!$A$59),"")</f>
        <v/>
      </c>
      <c r="U26" s="428"/>
      <c r="V26" s="426" t="str">
        <f>IF(AND('Mapa final'!$H$47="Media",'Mapa final'!$L$47="Moderado"),CONCATENATE("R",'Mapa final'!$A$47),"")</f>
        <v/>
      </c>
      <c r="W26" s="427"/>
      <c r="X26" s="427" t="str">
        <f>IF(AND('Mapa final'!$H$53="Media",'Mapa final'!$L$53="Moderado"),CONCATENATE("R",'Mapa final'!$A$53),"")</f>
        <v/>
      </c>
      <c r="Y26" s="427"/>
      <c r="Z26" s="427" t="str">
        <f>IF(AND('Mapa final'!$H$59="Media",'Mapa final'!$L$59="Moderado"),CONCATENATE("R",'Mapa final'!$A$59),"")</f>
        <v/>
      </c>
      <c r="AA26" s="428"/>
      <c r="AB26" s="444" t="str">
        <f>IF(AND('Mapa final'!$H$47="Media",'Mapa final'!$L$47="Mayor"),CONCATENATE("R",'Mapa final'!$A$47),"")</f>
        <v/>
      </c>
      <c r="AC26" s="445"/>
      <c r="AD26" s="446" t="str">
        <f>IF(AND('Mapa final'!$H$53="Media",'Mapa final'!$L$53="Mayor"),CONCATENATE("R",'Mapa final'!$A$53),"")</f>
        <v/>
      </c>
      <c r="AE26" s="446"/>
      <c r="AF26" s="446" t="str">
        <f>IF(AND('Mapa final'!$H$59="Media",'Mapa final'!$L$59="Mayor"),CONCATENATE("R",'Mapa final'!$A$59),"")</f>
        <v/>
      </c>
      <c r="AG26" s="447"/>
      <c r="AH26" s="435" t="str">
        <f>IF(AND('Mapa final'!$H$47="Media",'Mapa final'!$L$47="Catastrófico"),CONCATENATE("R",'Mapa final'!$A$47),"")</f>
        <v/>
      </c>
      <c r="AI26" s="436"/>
      <c r="AJ26" s="436" t="str">
        <f>IF(AND('Mapa final'!$H$53="Media",'Mapa final'!$L$53="Catastrófico"),CONCATENATE("R",'Mapa final'!$A$53),"")</f>
        <v/>
      </c>
      <c r="AK26" s="436"/>
      <c r="AL26" s="436" t="str">
        <f>IF(AND('Mapa final'!$H$59="Media",'Mapa final'!$L$59="Catastrófico"),CONCATENATE("R",'Mapa final'!$A$59),"")</f>
        <v/>
      </c>
      <c r="AM26" s="437"/>
      <c r="AN26" s="82"/>
      <c r="AO26" s="489"/>
      <c r="AP26" s="490"/>
      <c r="AQ26" s="490"/>
      <c r="AR26" s="490"/>
      <c r="AS26" s="490"/>
      <c r="AT26" s="491"/>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row>
    <row r="27" spans="1:80" x14ac:dyDescent="0.25">
      <c r="A27" s="82"/>
      <c r="B27" s="466"/>
      <c r="C27" s="466"/>
      <c r="D27" s="467"/>
      <c r="E27" s="458"/>
      <c r="F27" s="459"/>
      <c r="G27" s="459"/>
      <c r="H27" s="459"/>
      <c r="I27" s="460"/>
      <c r="J27" s="426"/>
      <c r="K27" s="427"/>
      <c r="L27" s="427"/>
      <c r="M27" s="427"/>
      <c r="N27" s="427"/>
      <c r="O27" s="428"/>
      <c r="P27" s="426"/>
      <c r="Q27" s="427"/>
      <c r="R27" s="427"/>
      <c r="S27" s="427"/>
      <c r="T27" s="427"/>
      <c r="U27" s="428"/>
      <c r="V27" s="426"/>
      <c r="W27" s="427"/>
      <c r="X27" s="427"/>
      <c r="Y27" s="427"/>
      <c r="Z27" s="427"/>
      <c r="AA27" s="428"/>
      <c r="AB27" s="444"/>
      <c r="AC27" s="445"/>
      <c r="AD27" s="446"/>
      <c r="AE27" s="446"/>
      <c r="AF27" s="446"/>
      <c r="AG27" s="447"/>
      <c r="AH27" s="435"/>
      <c r="AI27" s="436"/>
      <c r="AJ27" s="436"/>
      <c r="AK27" s="436"/>
      <c r="AL27" s="436"/>
      <c r="AM27" s="437"/>
      <c r="AN27" s="82"/>
      <c r="AO27" s="489"/>
      <c r="AP27" s="490"/>
      <c r="AQ27" s="490"/>
      <c r="AR27" s="490"/>
      <c r="AS27" s="490"/>
      <c r="AT27" s="491"/>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row>
    <row r="28" spans="1:80" x14ac:dyDescent="0.25">
      <c r="A28" s="82"/>
      <c r="B28" s="466"/>
      <c r="C28" s="466"/>
      <c r="D28" s="467"/>
      <c r="E28" s="458"/>
      <c r="F28" s="459"/>
      <c r="G28" s="459"/>
      <c r="H28" s="459"/>
      <c r="I28" s="460"/>
      <c r="J28" s="426" t="str">
        <f>IF(AND('Mapa final'!$H$65="Media",'Mapa final'!$L$65="Leve"),CONCATENATE("R",'Mapa final'!$A$65),"")</f>
        <v/>
      </c>
      <c r="K28" s="427"/>
      <c r="L28" s="427" t="str">
        <f>IF(AND('Mapa final'!$H$71="Media",'Mapa final'!$L$71="Leve"),CONCATENATE("R",'Mapa final'!$A$71),"")</f>
        <v/>
      </c>
      <c r="M28" s="427"/>
      <c r="N28" s="427" t="str">
        <f>IF(AND('Mapa final'!$H$77="Media",'Mapa final'!$L$77="Leve"),CONCATENATE("R",'Mapa final'!$A$77),"")</f>
        <v/>
      </c>
      <c r="O28" s="428"/>
      <c r="P28" s="426" t="str">
        <f>IF(AND('Mapa final'!$H$65="Media",'Mapa final'!$L$65="Menor"),CONCATENATE("R",'Mapa final'!$A$65),"")</f>
        <v/>
      </c>
      <c r="Q28" s="427"/>
      <c r="R28" s="427" t="str">
        <f>IF(AND('Mapa final'!$H$71="Media",'Mapa final'!$L$71="Menor"),CONCATENATE("R",'Mapa final'!$A$71),"")</f>
        <v/>
      </c>
      <c r="S28" s="427"/>
      <c r="T28" s="427" t="str">
        <f>IF(AND('Mapa final'!$H$77="Media",'Mapa final'!$L$77="Menor"),CONCATENATE("R",'Mapa final'!$A$77),"")</f>
        <v/>
      </c>
      <c r="U28" s="428"/>
      <c r="V28" s="426" t="str">
        <f>IF(AND('Mapa final'!$H$65="Media",'Mapa final'!$L$65="Moderado"),CONCATENATE("R",'Mapa final'!$A$65),"")</f>
        <v/>
      </c>
      <c r="W28" s="427"/>
      <c r="X28" s="427" t="str">
        <f>IF(AND('Mapa final'!$H$71="Media",'Mapa final'!$L$71="Moderado"),CONCATENATE("R",'Mapa final'!$A$71),"")</f>
        <v/>
      </c>
      <c r="Y28" s="427"/>
      <c r="Z28" s="427" t="str">
        <f>IF(AND('Mapa final'!$H$77="Media",'Mapa final'!$L$77="Moderado"),CONCATENATE("R",'Mapa final'!$A$77),"")</f>
        <v/>
      </c>
      <c r="AA28" s="428"/>
      <c r="AB28" s="444" t="str">
        <f>IF(AND('Mapa final'!$H$65="Media",'Mapa final'!$L$65="Mayor"),CONCATENATE("R",'Mapa final'!$A$65),"")</f>
        <v/>
      </c>
      <c r="AC28" s="445"/>
      <c r="AD28" s="446" t="str">
        <f>IF(AND('Mapa final'!$H$71="Media",'Mapa final'!$L$71="Mayor"),CONCATENATE("R",'Mapa final'!$A$71),"")</f>
        <v/>
      </c>
      <c r="AE28" s="446"/>
      <c r="AF28" s="446" t="str">
        <f>IF(AND('Mapa final'!$H$77="Media",'Mapa final'!$L$77="Mayor"),CONCATENATE("R",'Mapa final'!$A$77),"")</f>
        <v/>
      </c>
      <c r="AG28" s="447"/>
      <c r="AH28" s="435" t="str">
        <f>IF(AND('Mapa final'!$H$65="Media",'Mapa final'!$L$65="Catastrófico"),CONCATENATE("R",'Mapa final'!$A$65),"")</f>
        <v/>
      </c>
      <c r="AI28" s="436"/>
      <c r="AJ28" s="436" t="str">
        <f>IF(AND('Mapa final'!$H$71="Media",'Mapa final'!$L$71="Catastrófico"),CONCATENATE("R",'Mapa final'!$A$71),"")</f>
        <v/>
      </c>
      <c r="AK28" s="436"/>
      <c r="AL28" s="436" t="str">
        <f>IF(AND('Mapa final'!$H$77="Media",'Mapa final'!$L$77="Catastrófico"),CONCATENATE("R",'Mapa final'!$A$77),"")</f>
        <v/>
      </c>
      <c r="AM28" s="437"/>
      <c r="AN28" s="82"/>
      <c r="AO28" s="489"/>
      <c r="AP28" s="490"/>
      <c r="AQ28" s="490"/>
      <c r="AR28" s="490"/>
      <c r="AS28" s="490"/>
      <c r="AT28" s="491"/>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row>
    <row r="29" spans="1:80" ht="15.75" thickBot="1" x14ac:dyDescent="0.3">
      <c r="A29" s="82"/>
      <c r="B29" s="466"/>
      <c r="C29" s="466"/>
      <c r="D29" s="467"/>
      <c r="E29" s="461"/>
      <c r="F29" s="462"/>
      <c r="G29" s="462"/>
      <c r="H29" s="462"/>
      <c r="I29" s="463"/>
      <c r="J29" s="426"/>
      <c r="K29" s="427"/>
      <c r="L29" s="427"/>
      <c r="M29" s="427"/>
      <c r="N29" s="427"/>
      <c r="O29" s="428"/>
      <c r="P29" s="429"/>
      <c r="Q29" s="430"/>
      <c r="R29" s="430"/>
      <c r="S29" s="430"/>
      <c r="T29" s="430"/>
      <c r="U29" s="431"/>
      <c r="V29" s="429"/>
      <c r="W29" s="430"/>
      <c r="X29" s="430"/>
      <c r="Y29" s="430"/>
      <c r="Z29" s="430"/>
      <c r="AA29" s="431"/>
      <c r="AB29" s="448"/>
      <c r="AC29" s="449"/>
      <c r="AD29" s="449"/>
      <c r="AE29" s="449"/>
      <c r="AF29" s="449"/>
      <c r="AG29" s="450"/>
      <c r="AH29" s="438"/>
      <c r="AI29" s="439"/>
      <c r="AJ29" s="439"/>
      <c r="AK29" s="439"/>
      <c r="AL29" s="439"/>
      <c r="AM29" s="440"/>
      <c r="AN29" s="82"/>
      <c r="AO29" s="492"/>
      <c r="AP29" s="493"/>
      <c r="AQ29" s="493"/>
      <c r="AR29" s="493"/>
      <c r="AS29" s="493"/>
      <c r="AT29" s="494"/>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row>
    <row r="30" spans="1:80" x14ac:dyDescent="0.25">
      <c r="A30" s="82"/>
      <c r="B30" s="466"/>
      <c r="C30" s="466"/>
      <c r="D30" s="467"/>
      <c r="E30" s="455" t="s">
        <v>114</v>
      </c>
      <c r="F30" s="456"/>
      <c r="G30" s="456"/>
      <c r="H30" s="456"/>
      <c r="I30" s="456"/>
      <c r="J30" s="423" t="str">
        <f>IF(AND('Mapa final'!$H$10="Baja",'Mapa final'!$L$10="Leve"),CONCATENATE("R",'Mapa final'!$A$10),"")</f>
        <v/>
      </c>
      <c r="K30" s="424"/>
      <c r="L30" s="424" t="str">
        <f>IF(AND('Mapa final'!$H$16="Baja",'Mapa final'!$L$16="Leve"),CONCATENATE("R",'Mapa final'!$A$16),"")</f>
        <v/>
      </c>
      <c r="M30" s="424"/>
      <c r="N30" s="424" t="str">
        <f>IF(AND('Mapa final'!$H$22="Baja",'Mapa final'!$L$22="Leve"),CONCATENATE("R",'Mapa final'!$A$22),"")</f>
        <v/>
      </c>
      <c r="O30" s="425"/>
      <c r="P30" s="433" t="str">
        <f>IF(AND('Mapa final'!$H$10="Baja",'Mapa final'!$L$10="Menor"),CONCATENATE("R",'Mapa final'!$A$10),"")</f>
        <v>R26</v>
      </c>
      <c r="Q30" s="433"/>
      <c r="R30" s="433" t="str">
        <f>IF(AND('Mapa final'!$H$16="Baja",'Mapa final'!$L$16="Menor"),CONCATENATE("R",'Mapa final'!$A$16),"")</f>
        <v/>
      </c>
      <c r="S30" s="433"/>
      <c r="T30" s="433" t="str">
        <f>IF(AND('Mapa final'!$H$22="Baja",'Mapa final'!$L$22="Menor"),CONCATENATE("R",'Mapa final'!$A$22),"")</f>
        <v/>
      </c>
      <c r="U30" s="434"/>
      <c r="V30" s="432" t="str">
        <f>IF(AND('Mapa final'!$H$10="Baja",'Mapa final'!$L$10="Moderado"),CONCATENATE("R",'Mapa final'!$A$10),"")</f>
        <v/>
      </c>
      <c r="W30" s="433"/>
      <c r="X30" s="433" t="str">
        <f>IF(AND('Mapa final'!$H$16="Baja",'Mapa final'!$L$16="Moderado"),CONCATENATE("R",'Mapa final'!$A$16),"")</f>
        <v>R27</v>
      </c>
      <c r="Y30" s="433"/>
      <c r="Z30" s="433" t="str">
        <f>IF(AND('Mapa final'!$H$22="Baja",'Mapa final'!$L$22="Moderado"),CONCATENATE("R",'Mapa final'!$A$22),"")</f>
        <v/>
      </c>
      <c r="AA30" s="434"/>
      <c r="AB30" s="451" t="str">
        <f>IF(AND('Mapa final'!$H$10="Baja",'Mapa final'!$L$10="Mayor"),CONCATENATE("R",'Mapa final'!$A$10),"")</f>
        <v/>
      </c>
      <c r="AC30" s="452"/>
      <c r="AD30" s="452" t="str">
        <f>IF(AND('Mapa final'!$H$16="Baja",'Mapa final'!$L$16="Mayor"),CONCATENATE("R",'Mapa final'!$A$16),"")</f>
        <v/>
      </c>
      <c r="AE30" s="452"/>
      <c r="AF30" s="452" t="str">
        <f>IF(AND('Mapa final'!$H$22="Baja",'Mapa final'!$L$22="Mayor"),CONCATENATE("R",'Mapa final'!$A$22),"")</f>
        <v/>
      </c>
      <c r="AG30" s="453"/>
      <c r="AH30" s="441" t="str">
        <f>IF(AND('Mapa final'!$H$10="Baja",'Mapa final'!$L$10="Catastrófico"),CONCATENATE("R",'Mapa final'!$A$10),"")</f>
        <v/>
      </c>
      <c r="AI30" s="442"/>
      <c r="AJ30" s="442" t="str">
        <f>IF(AND('Mapa final'!$H$16="Baja",'Mapa final'!$L$16="Catastrófico"),CONCATENATE("R",'Mapa final'!$A$16),"")</f>
        <v/>
      </c>
      <c r="AK30" s="442"/>
      <c r="AL30" s="442" t="str">
        <f>IF(AND('Mapa final'!$H$22="Baja",'Mapa final'!$L$22="Catastrófico"),CONCATENATE("R",'Mapa final'!$A$22),"")</f>
        <v/>
      </c>
      <c r="AM30" s="443"/>
      <c r="AN30" s="82"/>
      <c r="AO30" s="495" t="s">
        <v>82</v>
      </c>
      <c r="AP30" s="496"/>
      <c r="AQ30" s="496"/>
      <c r="AR30" s="496"/>
      <c r="AS30" s="496"/>
      <c r="AT30" s="497"/>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row>
    <row r="31" spans="1:80" x14ac:dyDescent="0.25">
      <c r="A31" s="82"/>
      <c r="B31" s="466"/>
      <c r="C31" s="466"/>
      <c r="D31" s="467"/>
      <c r="E31" s="458"/>
      <c r="F31" s="459"/>
      <c r="G31" s="459"/>
      <c r="H31" s="459"/>
      <c r="I31" s="464"/>
      <c r="J31" s="417"/>
      <c r="K31" s="418"/>
      <c r="L31" s="418"/>
      <c r="M31" s="418"/>
      <c r="N31" s="418"/>
      <c r="O31" s="419"/>
      <c r="P31" s="427"/>
      <c r="Q31" s="427"/>
      <c r="R31" s="427"/>
      <c r="S31" s="427"/>
      <c r="T31" s="427"/>
      <c r="U31" s="428"/>
      <c r="V31" s="426"/>
      <c r="W31" s="427"/>
      <c r="X31" s="427"/>
      <c r="Y31" s="427"/>
      <c r="Z31" s="427"/>
      <c r="AA31" s="428"/>
      <c r="AB31" s="444"/>
      <c r="AC31" s="445"/>
      <c r="AD31" s="445"/>
      <c r="AE31" s="445"/>
      <c r="AF31" s="445"/>
      <c r="AG31" s="447"/>
      <c r="AH31" s="435"/>
      <c r="AI31" s="436"/>
      <c r="AJ31" s="436"/>
      <c r="AK31" s="436"/>
      <c r="AL31" s="436"/>
      <c r="AM31" s="437"/>
      <c r="AN31" s="82"/>
      <c r="AO31" s="498"/>
      <c r="AP31" s="499"/>
      <c r="AQ31" s="499"/>
      <c r="AR31" s="499"/>
      <c r="AS31" s="499"/>
      <c r="AT31" s="500"/>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row>
    <row r="32" spans="1:80" x14ac:dyDescent="0.25">
      <c r="A32" s="82"/>
      <c r="B32" s="466"/>
      <c r="C32" s="466"/>
      <c r="D32" s="467"/>
      <c r="E32" s="458"/>
      <c r="F32" s="459"/>
      <c r="G32" s="459"/>
      <c r="H32" s="459"/>
      <c r="I32" s="464"/>
      <c r="J32" s="417" t="str">
        <f>IF(AND('Mapa final'!$H$28="Baja",'Mapa final'!$L$28="Leve"),CONCATENATE("R",'Mapa final'!$A$28),"")</f>
        <v/>
      </c>
      <c r="K32" s="418"/>
      <c r="L32" s="418" t="str">
        <f>IF(AND('Mapa final'!$H$34="Baja",'Mapa final'!$L$34="Leve"),CONCATENATE("R",'Mapa final'!$A$34),"")</f>
        <v/>
      </c>
      <c r="M32" s="418"/>
      <c r="N32" s="418" t="str">
        <f>IF(AND('Mapa final'!$H$41="Baja",'Mapa final'!$L$41="Leve"),CONCATENATE("R",'Mapa final'!$A$41),"")</f>
        <v/>
      </c>
      <c r="O32" s="419"/>
      <c r="P32" s="427" t="str">
        <f>IF(AND('Mapa final'!$H$28="Baja",'Mapa final'!$L$28="Menor"),CONCATENATE("R",'Mapa final'!$A$28),"")</f>
        <v/>
      </c>
      <c r="Q32" s="427"/>
      <c r="R32" s="427" t="str">
        <f>IF(AND('Mapa final'!$H$34="Baja",'Mapa final'!$L$34="Menor"),CONCATENATE("R",'Mapa final'!$A$34),"")</f>
        <v>R30</v>
      </c>
      <c r="S32" s="427"/>
      <c r="T32" s="427" t="str">
        <f>IF(AND('Mapa final'!$H$41="Baja",'Mapa final'!$L$41="Menor"),CONCATENATE("R",'Mapa final'!$A$41),"")</f>
        <v>R32</v>
      </c>
      <c r="U32" s="428"/>
      <c r="V32" s="426" t="str">
        <f>IF(AND('Mapa final'!$H$28="Baja",'Mapa final'!$L$28="Moderado"),CONCATENATE("R",'Mapa final'!$A$28),"")</f>
        <v/>
      </c>
      <c r="W32" s="427"/>
      <c r="X32" s="427" t="str">
        <f>IF(AND('Mapa final'!$H$34="Baja",'Mapa final'!$L$34="Moderado"),CONCATENATE("R",'Mapa final'!$A$34),"")</f>
        <v/>
      </c>
      <c r="Y32" s="427"/>
      <c r="Z32" s="427" t="str">
        <f>IF(AND('Mapa final'!$H$41="Baja",'Mapa final'!$L$41="Moderado"),CONCATENATE("R",'Mapa final'!$A$41),"")</f>
        <v/>
      </c>
      <c r="AA32" s="428"/>
      <c r="AB32" s="444" t="str">
        <f>IF(AND('Mapa final'!$H$28="Baja",'Mapa final'!$L$28="Mayor"),CONCATENATE("R",'Mapa final'!$A$28),"")</f>
        <v/>
      </c>
      <c r="AC32" s="445"/>
      <c r="AD32" s="446" t="str">
        <f>IF(AND('Mapa final'!$H$34="Baja",'Mapa final'!$L$34="Mayor"),CONCATENATE("R",'Mapa final'!$A$34),"")</f>
        <v/>
      </c>
      <c r="AE32" s="446"/>
      <c r="AF32" s="446" t="str">
        <f>IF(AND('Mapa final'!$H$41="Baja",'Mapa final'!$L$41="Mayor"),CONCATENATE("R",'Mapa final'!$A$41),"")</f>
        <v/>
      </c>
      <c r="AG32" s="447"/>
      <c r="AH32" s="435" t="str">
        <f>IF(AND('Mapa final'!$H$28="Baja",'Mapa final'!$L$28="Catastrófico"),CONCATENATE("R",'Mapa final'!$A$28),"")</f>
        <v/>
      </c>
      <c r="AI32" s="436"/>
      <c r="AJ32" s="436" t="str">
        <f>IF(AND('Mapa final'!$H$34="Baja",'Mapa final'!$L$34="Catastrófico"),CONCATENATE("R",'Mapa final'!$A$34),"")</f>
        <v/>
      </c>
      <c r="AK32" s="436"/>
      <c r="AL32" s="436" t="str">
        <f>IF(AND('Mapa final'!$H$41="Baja",'Mapa final'!$L$41="Catastrófico"),CONCATENATE("R",'Mapa final'!$A$41),"")</f>
        <v/>
      </c>
      <c r="AM32" s="437"/>
      <c r="AN32" s="82"/>
      <c r="AO32" s="498"/>
      <c r="AP32" s="499"/>
      <c r="AQ32" s="499"/>
      <c r="AR32" s="499"/>
      <c r="AS32" s="499"/>
      <c r="AT32" s="500"/>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row>
    <row r="33" spans="1:80" x14ac:dyDescent="0.25">
      <c r="A33" s="82"/>
      <c r="B33" s="466"/>
      <c r="C33" s="466"/>
      <c r="D33" s="467"/>
      <c r="E33" s="458"/>
      <c r="F33" s="459"/>
      <c r="G33" s="459"/>
      <c r="H33" s="459"/>
      <c r="I33" s="464"/>
      <c r="J33" s="417"/>
      <c r="K33" s="418"/>
      <c r="L33" s="418"/>
      <c r="M33" s="418"/>
      <c r="N33" s="418"/>
      <c r="O33" s="419"/>
      <c r="P33" s="427"/>
      <c r="Q33" s="427"/>
      <c r="R33" s="427"/>
      <c r="S33" s="427"/>
      <c r="T33" s="427"/>
      <c r="U33" s="428"/>
      <c r="V33" s="426"/>
      <c r="W33" s="427"/>
      <c r="X33" s="427"/>
      <c r="Y33" s="427"/>
      <c r="Z33" s="427"/>
      <c r="AA33" s="428"/>
      <c r="AB33" s="444"/>
      <c r="AC33" s="445"/>
      <c r="AD33" s="446"/>
      <c r="AE33" s="446"/>
      <c r="AF33" s="446"/>
      <c r="AG33" s="447"/>
      <c r="AH33" s="435"/>
      <c r="AI33" s="436"/>
      <c r="AJ33" s="436"/>
      <c r="AK33" s="436"/>
      <c r="AL33" s="436"/>
      <c r="AM33" s="437"/>
      <c r="AN33" s="82"/>
      <c r="AO33" s="498"/>
      <c r="AP33" s="499"/>
      <c r="AQ33" s="499"/>
      <c r="AR33" s="499"/>
      <c r="AS33" s="499"/>
      <c r="AT33" s="500"/>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row>
    <row r="34" spans="1:80" x14ac:dyDescent="0.25">
      <c r="A34" s="82"/>
      <c r="B34" s="466"/>
      <c r="C34" s="466"/>
      <c r="D34" s="467"/>
      <c r="E34" s="458"/>
      <c r="F34" s="459"/>
      <c r="G34" s="459"/>
      <c r="H34" s="459"/>
      <c r="I34" s="464"/>
      <c r="J34" s="417" t="str">
        <f>IF(AND('Mapa final'!$H$47="Baja",'Mapa final'!$L$47="Leve"),CONCATENATE("R",'Mapa final'!$A$47),"")</f>
        <v/>
      </c>
      <c r="K34" s="418"/>
      <c r="L34" s="418" t="str">
        <f>IF(AND('Mapa final'!$H$53="Baja",'Mapa final'!$L$53="Leve"),CONCATENATE("R",'Mapa final'!$A$53),"")</f>
        <v/>
      </c>
      <c r="M34" s="418"/>
      <c r="N34" s="418" t="str">
        <f>IF(AND('Mapa final'!$H$59="Baja",'Mapa final'!$L$59="Leve"),CONCATENATE("R",'Mapa final'!$A$59),"")</f>
        <v/>
      </c>
      <c r="O34" s="419"/>
      <c r="P34" s="427" t="str">
        <f>IF(AND('Mapa final'!$H$47="Baja",'Mapa final'!$L$47="Menor"),CONCATENATE("R",'Mapa final'!$A$47),"")</f>
        <v/>
      </c>
      <c r="Q34" s="427"/>
      <c r="R34" s="427" t="str">
        <f>IF(AND('Mapa final'!$H$53="Baja",'Mapa final'!$L$53="Menor"),CONCATENATE("R",'Mapa final'!$A$53),"")</f>
        <v/>
      </c>
      <c r="S34" s="427"/>
      <c r="T34" s="427" t="str">
        <f>IF(AND('Mapa final'!$H$59="Baja",'Mapa final'!$L$59="Menor"),CONCATENATE("R",'Mapa final'!$A$59),"")</f>
        <v/>
      </c>
      <c r="U34" s="428"/>
      <c r="V34" s="426" t="str">
        <f>IF(AND('Mapa final'!$H$47="Baja",'Mapa final'!$L$47="Moderado"),CONCATENATE("R",'Mapa final'!$A$47),"")</f>
        <v/>
      </c>
      <c r="W34" s="427"/>
      <c r="X34" s="427" t="str">
        <f>IF(AND('Mapa final'!$H$53="Baja",'Mapa final'!$L$53="Moderado"),CONCATENATE("R",'Mapa final'!$A$53),"")</f>
        <v/>
      </c>
      <c r="Y34" s="427"/>
      <c r="Z34" s="427" t="str">
        <f>IF(AND('Mapa final'!$H$59="Baja",'Mapa final'!$L$59="Moderado"),CONCATENATE("R",'Mapa final'!$A$59),"")</f>
        <v/>
      </c>
      <c r="AA34" s="428"/>
      <c r="AB34" s="444" t="str">
        <f>IF(AND('Mapa final'!$H$47="Baja",'Mapa final'!$L$47="Mayor"),CONCATENATE("R",'Mapa final'!$A$47),"")</f>
        <v/>
      </c>
      <c r="AC34" s="445"/>
      <c r="AD34" s="446" t="str">
        <f>IF(AND('Mapa final'!$H$53="Baja",'Mapa final'!$L$53="Mayor"),CONCATENATE("R",'Mapa final'!$A$53),"")</f>
        <v/>
      </c>
      <c r="AE34" s="446"/>
      <c r="AF34" s="446" t="str">
        <f>IF(AND('Mapa final'!$H$59="Baja",'Mapa final'!$L$59="Mayor"),CONCATENATE("R",'Mapa final'!$A$59),"")</f>
        <v/>
      </c>
      <c r="AG34" s="447"/>
      <c r="AH34" s="435" t="str">
        <f>IF(AND('Mapa final'!$H$47="Baja",'Mapa final'!$L$47="Catastrófico"),CONCATENATE("R",'Mapa final'!$A$47),"")</f>
        <v/>
      </c>
      <c r="AI34" s="436"/>
      <c r="AJ34" s="436" t="str">
        <f>IF(AND('Mapa final'!$H$53="Baja",'Mapa final'!$L$53="Catastrófico"),CONCATENATE("R",'Mapa final'!$A$53),"")</f>
        <v/>
      </c>
      <c r="AK34" s="436"/>
      <c r="AL34" s="436" t="str">
        <f>IF(AND('Mapa final'!$H$59="Baja",'Mapa final'!$L$59="Catastrófico"),CONCATENATE("R",'Mapa final'!$A$59),"")</f>
        <v/>
      </c>
      <c r="AM34" s="437"/>
      <c r="AN34" s="82"/>
      <c r="AO34" s="498"/>
      <c r="AP34" s="499"/>
      <c r="AQ34" s="499"/>
      <c r="AR34" s="499"/>
      <c r="AS34" s="499"/>
      <c r="AT34" s="500"/>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row>
    <row r="35" spans="1:80" x14ac:dyDescent="0.25">
      <c r="A35" s="82"/>
      <c r="B35" s="466"/>
      <c r="C35" s="466"/>
      <c r="D35" s="467"/>
      <c r="E35" s="458"/>
      <c r="F35" s="459"/>
      <c r="G35" s="459"/>
      <c r="H35" s="459"/>
      <c r="I35" s="464"/>
      <c r="J35" s="417"/>
      <c r="K35" s="418"/>
      <c r="L35" s="418"/>
      <c r="M35" s="418"/>
      <c r="N35" s="418"/>
      <c r="O35" s="419"/>
      <c r="P35" s="427"/>
      <c r="Q35" s="427"/>
      <c r="R35" s="427"/>
      <c r="S35" s="427"/>
      <c r="T35" s="427"/>
      <c r="U35" s="428"/>
      <c r="V35" s="426"/>
      <c r="W35" s="427"/>
      <c r="X35" s="427"/>
      <c r="Y35" s="427"/>
      <c r="Z35" s="427"/>
      <c r="AA35" s="428"/>
      <c r="AB35" s="444"/>
      <c r="AC35" s="445"/>
      <c r="AD35" s="446"/>
      <c r="AE35" s="446"/>
      <c r="AF35" s="446"/>
      <c r="AG35" s="447"/>
      <c r="AH35" s="435"/>
      <c r="AI35" s="436"/>
      <c r="AJ35" s="436"/>
      <c r="AK35" s="436"/>
      <c r="AL35" s="436"/>
      <c r="AM35" s="437"/>
      <c r="AN35" s="82"/>
      <c r="AO35" s="498"/>
      <c r="AP35" s="499"/>
      <c r="AQ35" s="499"/>
      <c r="AR35" s="499"/>
      <c r="AS35" s="499"/>
      <c r="AT35" s="500"/>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row>
    <row r="36" spans="1:80" x14ac:dyDescent="0.25">
      <c r="A36" s="82"/>
      <c r="B36" s="466"/>
      <c r="C36" s="466"/>
      <c r="D36" s="467"/>
      <c r="E36" s="458"/>
      <c r="F36" s="459"/>
      <c r="G36" s="459"/>
      <c r="H36" s="459"/>
      <c r="I36" s="464"/>
      <c r="J36" s="417" t="str">
        <f>IF(AND('Mapa final'!$H$65="Baja",'Mapa final'!$L$65="Leve"),CONCATENATE("R",'Mapa final'!$A$65),"")</f>
        <v/>
      </c>
      <c r="K36" s="418"/>
      <c r="L36" s="418" t="str">
        <f>IF(AND('Mapa final'!$H$71="Baja",'Mapa final'!$L$71="Leve"),CONCATENATE("R",'Mapa final'!$A$71),"")</f>
        <v/>
      </c>
      <c r="M36" s="418"/>
      <c r="N36" s="418" t="str">
        <f>IF(AND('Mapa final'!$H$77="Baja",'Mapa final'!$L$77="Leve"),CONCATENATE("R",'Mapa final'!$A$77),"")</f>
        <v/>
      </c>
      <c r="O36" s="419"/>
      <c r="P36" s="427" t="str">
        <f>IF(AND('Mapa final'!$H$65="Baja",'Mapa final'!$L$65="Menor"),CONCATENATE("R",'Mapa final'!$A$65),"")</f>
        <v/>
      </c>
      <c r="Q36" s="427"/>
      <c r="R36" s="427" t="str">
        <f>IF(AND('Mapa final'!$H$71="Baja",'Mapa final'!$L$71="Menor"),CONCATENATE("R",'Mapa final'!$A$71),"")</f>
        <v/>
      </c>
      <c r="S36" s="427"/>
      <c r="T36" s="427" t="str">
        <f>IF(AND('Mapa final'!$H$77="Baja",'Mapa final'!$L$77="Menor"),CONCATENATE("R",'Mapa final'!$A$77),"")</f>
        <v/>
      </c>
      <c r="U36" s="428"/>
      <c r="V36" s="426" t="str">
        <f>IF(AND('Mapa final'!$H$65="Baja",'Mapa final'!$L$65="Moderado"),CONCATENATE("R",'Mapa final'!$A$65),"")</f>
        <v/>
      </c>
      <c r="W36" s="427"/>
      <c r="X36" s="427" t="str">
        <f>IF(AND('Mapa final'!$H$71="Baja",'Mapa final'!$L$71="Moderado"),CONCATENATE("R",'Mapa final'!$A$71),"")</f>
        <v/>
      </c>
      <c r="Y36" s="427"/>
      <c r="Z36" s="427" t="str">
        <f>IF(AND('Mapa final'!$H$77="Baja",'Mapa final'!$L$77="Moderado"),CONCATENATE("R",'Mapa final'!$A$77),"")</f>
        <v/>
      </c>
      <c r="AA36" s="428"/>
      <c r="AB36" s="444" t="str">
        <f>IF(AND('Mapa final'!$H$65="Baja",'Mapa final'!$L$65="Mayor"),CONCATENATE("R",'Mapa final'!$A$65),"")</f>
        <v/>
      </c>
      <c r="AC36" s="445"/>
      <c r="AD36" s="446" t="str">
        <f>IF(AND('Mapa final'!$H$71="Baja",'Mapa final'!$L$71="Mayor"),CONCATENATE("R",'Mapa final'!$A$71),"")</f>
        <v/>
      </c>
      <c r="AE36" s="446"/>
      <c r="AF36" s="446" t="str">
        <f>IF(AND('Mapa final'!$H$77="Baja",'Mapa final'!$L$77="Mayor"),CONCATENATE("R",'Mapa final'!$A$77),"")</f>
        <v/>
      </c>
      <c r="AG36" s="447"/>
      <c r="AH36" s="435" t="str">
        <f>IF(AND('Mapa final'!$H$65="Baja",'Mapa final'!$L$65="Catastrófico"),CONCATENATE("R",'Mapa final'!$A$65),"")</f>
        <v/>
      </c>
      <c r="AI36" s="436"/>
      <c r="AJ36" s="436" t="str">
        <f>IF(AND('Mapa final'!$H$71="Baja",'Mapa final'!$L$71="Catastrófico"),CONCATENATE("R",'Mapa final'!$A$71),"")</f>
        <v/>
      </c>
      <c r="AK36" s="436"/>
      <c r="AL36" s="436" t="str">
        <f>IF(AND('Mapa final'!$H$77="Baja",'Mapa final'!$L$77="Catastrófico"),CONCATENATE("R",'Mapa final'!$A$77),"")</f>
        <v/>
      </c>
      <c r="AM36" s="437"/>
      <c r="AN36" s="82"/>
      <c r="AO36" s="498"/>
      <c r="AP36" s="499"/>
      <c r="AQ36" s="499"/>
      <c r="AR36" s="499"/>
      <c r="AS36" s="499"/>
      <c r="AT36" s="500"/>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row>
    <row r="37" spans="1:80" ht="15.75" thickBot="1" x14ac:dyDescent="0.3">
      <c r="A37" s="82"/>
      <c r="B37" s="466"/>
      <c r="C37" s="466"/>
      <c r="D37" s="467"/>
      <c r="E37" s="461"/>
      <c r="F37" s="462"/>
      <c r="G37" s="462"/>
      <c r="H37" s="462"/>
      <c r="I37" s="462"/>
      <c r="J37" s="420"/>
      <c r="K37" s="421"/>
      <c r="L37" s="421"/>
      <c r="M37" s="421"/>
      <c r="N37" s="421"/>
      <c r="O37" s="422"/>
      <c r="P37" s="430"/>
      <c r="Q37" s="430"/>
      <c r="R37" s="430"/>
      <c r="S37" s="430"/>
      <c r="T37" s="430"/>
      <c r="U37" s="431"/>
      <c r="V37" s="429"/>
      <c r="W37" s="430"/>
      <c r="X37" s="430"/>
      <c r="Y37" s="430"/>
      <c r="Z37" s="430"/>
      <c r="AA37" s="431"/>
      <c r="AB37" s="448"/>
      <c r="AC37" s="449"/>
      <c r="AD37" s="449"/>
      <c r="AE37" s="449"/>
      <c r="AF37" s="449"/>
      <c r="AG37" s="450"/>
      <c r="AH37" s="438"/>
      <c r="AI37" s="439"/>
      <c r="AJ37" s="439"/>
      <c r="AK37" s="439"/>
      <c r="AL37" s="439"/>
      <c r="AM37" s="440"/>
      <c r="AN37" s="82"/>
      <c r="AO37" s="501"/>
      <c r="AP37" s="502"/>
      <c r="AQ37" s="502"/>
      <c r="AR37" s="502"/>
      <c r="AS37" s="502"/>
      <c r="AT37" s="503"/>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row>
    <row r="38" spans="1:80" x14ac:dyDescent="0.25">
      <c r="A38" s="82"/>
      <c r="B38" s="466"/>
      <c r="C38" s="466"/>
      <c r="D38" s="467"/>
      <c r="E38" s="455" t="s">
        <v>113</v>
      </c>
      <c r="F38" s="456"/>
      <c r="G38" s="456"/>
      <c r="H38" s="456"/>
      <c r="I38" s="457"/>
      <c r="J38" s="423" t="str">
        <f>IF(AND('Mapa final'!$H$10="Muy Baja",'Mapa final'!$L$10="Leve"),CONCATENATE("R",'Mapa final'!$A$10),"")</f>
        <v/>
      </c>
      <c r="K38" s="424"/>
      <c r="L38" s="424" t="str">
        <f>IF(AND('Mapa final'!$H$16="Muy Baja",'Mapa final'!$L$16="Leve"),CONCATENATE("R",'Mapa final'!$A$16),"")</f>
        <v/>
      </c>
      <c r="M38" s="424"/>
      <c r="N38" s="424" t="str">
        <f>IF(AND('Mapa final'!$H$22="Muy Baja",'Mapa final'!$L$22="Leve"),CONCATENATE("R",'Mapa final'!$A$22),"")</f>
        <v/>
      </c>
      <c r="O38" s="425"/>
      <c r="P38" s="423" t="str">
        <f>IF(AND('Mapa final'!$H$10="Muy Baja",'Mapa final'!$L$10="Menor"),CONCATENATE("R",'Mapa final'!$A$10),"")</f>
        <v/>
      </c>
      <c r="Q38" s="424"/>
      <c r="R38" s="424" t="str">
        <f>IF(AND('Mapa final'!$H$16="Muy Baja",'Mapa final'!$L$16="Menor"),CONCATENATE("R",'Mapa final'!$A$16),"")</f>
        <v/>
      </c>
      <c r="S38" s="424"/>
      <c r="T38" s="424" t="str">
        <f>IF(AND('Mapa final'!$H$22="Muy Baja",'Mapa final'!$L$22="Menor"),CONCATENATE("R",'Mapa final'!$A$22),"")</f>
        <v/>
      </c>
      <c r="U38" s="425"/>
      <c r="V38" s="432" t="str">
        <f>IF(AND('Mapa final'!$H$10="Muy Baja",'Mapa final'!$L$10="Moderado"),CONCATENATE("R",'Mapa final'!$A$10),"")</f>
        <v/>
      </c>
      <c r="W38" s="433"/>
      <c r="X38" s="433" t="str">
        <f>IF(AND('Mapa final'!$H$16="Muy Baja",'Mapa final'!$L$16="Moderado"),CONCATENATE("R",'Mapa final'!$A$16),"")</f>
        <v/>
      </c>
      <c r="Y38" s="433"/>
      <c r="Z38" s="433" t="str">
        <f>IF(AND('Mapa final'!$H$22="Muy Baja",'Mapa final'!$L$22="Moderado"),CONCATENATE("R",'Mapa final'!$A$22),"")</f>
        <v/>
      </c>
      <c r="AA38" s="434"/>
      <c r="AB38" s="451" t="str">
        <f>IF(AND('Mapa final'!$H$10="Muy Baja",'Mapa final'!$L$10="Mayor"),CONCATENATE("R",'Mapa final'!$A$10),"")</f>
        <v/>
      </c>
      <c r="AC38" s="452"/>
      <c r="AD38" s="452" t="str">
        <f>IF(AND('Mapa final'!$H$16="Muy Baja",'Mapa final'!$L$16="Mayor"),CONCATENATE("R",'Mapa final'!$A$16),"")</f>
        <v/>
      </c>
      <c r="AE38" s="452"/>
      <c r="AF38" s="452" t="str">
        <f>IF(AND('Mapa final'!$H$22="Muy Baja",'Mapa final'!$L$22="Mayor"),CONCATENATE("R",'Mapa final'!$A$22),"")</f>
        <v/>
      </c>
      <c r="AG38" s="453"/>
      <c r="AH38" s="441" t="str">
        <f>IF(AND('Mapa final'!$H$10="Muy Baja",'Mapa final'!$L$10="Catastrófico"),CONCATENATE("R",'Mapa final'!$A$10),"")</f>
        <v/>
      </c>
      <c r="AI38" s="442"/>
      <c r="AJ38" s="442" t="str">
        <f>IF(AND('Mapa final'!$H$16="Muy Baja",'Mapa final'!$L$16="Catastrófico"),CONCATENATE("R",'Mapa final'!$A$16),"")</f>
        <v/>
      </c>
      <c r="AK38" s="442"/>
      <c r="AL38" s="442" t="str">
        <f>IF(AND('Mapa final'!$H$22="Muy Baja",'Mapa final'!$L$22="Catastrófico"),CONCATENATE("R",'Mapa final'!$A$22),"")</f>
        <v/>
      </c>
      <c r="AM38" s="443"/>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row>
    <row r="39" spans="1:80" x14ac:dyDescent="0.25">
      <c r="A39" s="82"/>
      <c r="B39" s="466"/>
      <c r="C39" s="466"/>
      <c r="D39" s="467"/>
      <c r="E39" s="458"/>
      <c r="F39" s="459"/>
      <c r="G39" s="459"/>
      <c r="H39" s="459"/>
      <c r="I39" s="460"/>
      <c r="J39" s="417"/>
      <c r="K39" s="418"/>
      <c r="L39" s="418"/>
      <c r="M39" s="418"/>
      <c r="N39" s="418"/>
      <c r="O39" s="419"/>
      <c r="P39" s="417"/>
      <c r="Q39" s="418"/>
      <c r="R39" s="418"/>
      <c r="S39" s="418"/>
      <c r="T39" s="418"/>
      <c r="U39" s="419"/>
      <c r="V39" s="426"/>
      <c r="W39" s="427"/>
      <c r="X39" s="427"/>
      <c r="Y39" s="427"/>
      <c r="Z39" s="427"/>
      <c r="AA39" s="428"/>
      <c r="AB39" s="444"/>
      <c r="AC39" s="445"/>
      <c r="AD39" s="445"/>
      <c r="AE39" s="445"/>
      <c r="AF39" s="445"/>
      <c r="AG39" s="447"/>
      <c r="AH39" s="435"/>
      <c r="AI39" s="436"/>
      <c r="AJ39" s="436"/>
      <c r="AK39" s="436"/>
      <c r="AL39" s="436"/>
      <c r="AM39" s="437"/>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row>
    <row r="40" spans="1:80" x14ac:dyDescent="0.25">
      <c r="A40" s="82"/>
      <c r="B40" s="466"/>
      <c r="C40" s="466"/>
      <c r="D40" s="467"/>
      <c r="E40" s="458"/>
      <c r="F40" s="459"/>
      <c r="G40" s="459"/>
      <c r="H40" s="459"/>
      <c r="I40" s="460"/>
      <c r="J40" s="417" t="str">
        <f>IF(AND('Mapa final'!$H$28="Muy Baja",'Mapa final'!$L$28="Leve"),CONCATENATE("R",'Mapa final'!$A$28),"")</f>
        <v/>
      </c>
      <c r="K40" s="418"/>
      <c r="L40" s="418" t="str">
        <f>IF(AND('Mapa final'!$H$34="Muy Baja",'Mapa final'!$L$34="Leve"),CONCATENATE("R",'Mapa final'!$A$34),"")</f>
        <v/>
      </c>
      <c r="M40" s="418"/>
      <c r="N40" s="418" t="str">
        <f>IF(AND('Mapa final'!$H$41="Muy Baja",'Mapa final'!$L$41="Leve"),CONCATENATE("R",'Mapa final'!$A$41),"")</f>
        <v/>
      </c>
      <c r="O40" s="419"/>
      <c r="P40" s="417" t="str">
        <f>IF(AND('Mapa final'!$H$28="Muy Baja",'Mapa final'!$L$28="Menor"),CONCATENATE("R",'Mapa final'!$A$28),"")</f>
        <v/>
      </c>
      <c r="Q40" s="418"/>
      <c r="R40" s="418" t="str">
        <f>IF(AND('Mapa final'!$H$34="Muy Baja",'Mapa final'!$L$34="Menor"),CONCATENATE("R",'Mapa final'!$A$34),"")</f>
        <v/>
      </c>
      <c r="S40" s="418"/>
      <c r="T40" s="418" t="str">
        <f>IF(AND('Mapa final'!$H$41="Muy Baja",'Mapa final'!$L$41="Menor"),CONCATENATE("R",'Mapa final'!$A$41),"")</f>
        <v/>
      </c>
      <c r="U40" s="419"/>
      <c r="V40" s="426" t="str">
        <f>IF(AND('Mapa final'!$H$28="Muy Baja",'Mapa final'!$L$28="Moderado"),CONCATENATE("R",'Mapa final'!$A$28),"")</f>
        <v/>
      </c>
      <c r="W40" s="427"/>
      <c r="X40" s="427" t="str">
        <f>IF(AND('Mapa final'!$H$34="Muy Baja",'Mapa final'!$L$34="Moderado"),CONCATENATE("R",'Mapa final'!$A$34),"")</f>
        <v/>
      </c>
      <c r="Y40" s="427"/>
      <c r="Z40" s="427" t="str">
        <f>IF(AND('Mapa final'!$H$41="Muy Baja",'Mapa final'!$L$41="Moderado"),CONCATENATE("R",'Mapa final'!$A$41),"")</f>
        <v/>
      </c>
      <c r="AA40" s="428"/>
      <c r="AB40" s="444" t="str">
        <f>IF(AND('Mapa final'!$H$28="Muy Baja",'Mapa final'!$L$28="Mayor"),CONCATENATE("R",'Mapa final'!$A$28),"")</f>
        <v/>
      </c>
      <c r="AC40" s="445"/>
      <c r="AD40" s="446" t="str">
        <f>IF(AND('Mapa final'!$H$34="Muy Baja",'Mapa final'!$L$34="Mayor"),CONCATENATE("R",'Mapa final'!$A$34),"")</f>
        <v/>
      </c>
      <c r="AE40" s="446"/>
      <c r="AF40" s="446" t="str">
        <f>IF(AND('Mapa final'!$H$41="Muy Baja",'Mapa final'!$L$41="Mayor"),CONCATENATE("R",'Mapa final'!$A$41),"")</f>
        <v/>
      </c>
      <c r="AG40" s="447"/>
      <c r="AH40" s="435" t="str">
        <f>IF(AND('Mapa final'!$H$28="Muy Baja",'Mapa final'!$L$28="Catastrófico"),CONCATENATE("R",'Mapa final'!$A$28),"")</f>
        <v/>
      </c>
      <c r="AI40" s="436"/>
      <c r="AJ40" s="436" t="str">
        <f>IF(AND('Mapa final'!$H$34="Muy Baja",'Mapa final'!$L$34="Catastrófico"),CONCATENATE("R",'Mapa final'!$A$34),"")</f>
        <v/>
      </c>
      <c r="AK40" s="436"/>
      <c r="AL40" s="436" t="str">
        <f>IF(AND('Mapa final'!$H$41="Muy Baja",'Mapa final'!$L$41="Catastrófico"),CONCATENATE("R",'Mapa final'!$A$41),"")</f>
        <v/>
      </c>
      <c r="AM40" s="437"/>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row>
    <row r="41" spans="1:80" x14ac:dyDescent="0.25">
      <c r="A41" s="82"/>
      <c r="B41" s="466"/>
      <c r="C41" s="466"/>
      <c r="D41" s="467"/>
      <c r="E41" s="458"/>
      <c r="F41" s="459"/>
      <c r="G41" s="459"/>
      <c r="H41" s="459"/>
      <c r="I41" s="460"/>
      <c r="J41" s="417"/>
      <c r="K41" s="418"/>
      <c r="L41" s="418"/>
      <c r="M41" s="418"/>
      <c r="N41" s="418"/>
      <c r="O41" s="419"/>
      <c r="P41" s="417"/>
      <c r="Q41" s="418"/>
      <c r="R41" s="418"/>
      <c r="S41" s="418"/>
      <c r="T41" s="418"/>
      <c r="U41" s="419"/>
      <c r="V41" s="426"/>
      <c r="W41" s="427"/>
      <c r="X41" s="427"/>
      <c r="Y41" s="427"/>
      <c r="Z41" s="427"/>
      <c r="AA41" s="428"/>
      <c r="AB41" s="444"/>
      <c r="AC41" s="445"/>
      <c r="AD41" s="446"/>
      <c r="AE41" s="446"/>
      <c r="AF41" s="446"/>
      <c r="AG41" s="447"/>
      <c r="AH41" s="435"/>
      <c r="AI41" s="436"/>
      <c r="AJ41" s="436"/>
      <c r="AK41" s="436"/>
      <c r="AL41" s="436"/>
      <c r="AM41" s="437"/>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row>
    <row r="42" spans="1:80" x14ac:dyDescent="0.25">
      <c r="A42" s="82"/>
      <c r="B42" s="466"/>
      <c r="C42" s="466"/>
      <c r="D42" s="467"/>
      <c r="E42" s="458"/>
      <c r="F42" s="459"/>
      <c r="G42" s="459"/>
      <c r="H42" s="459"/>
      <c r="I42" s="460"/>
      <c r="J42" s="417" t="str">
        <f>IF(AND('Mapa final'!$H$47="Muy Baja",'Mapa final'!$L$47="Leve"),CONCATENATE("R",'Mapa final'!$A$47),"")</f>
        <v/>
      </c>
      <c r="K42" s="418"/>
      <c r="L42" s="418" t="str">
        <f>IF(AND('Mapa final'!$H$53="Muy Baja",'Mapa final'!$L$53="Leve"),CONCATENATE("R",'Mapa final'!$A$53),"")</f>
        <v/>
      </c>
      <c r="M42" s="418"/>
      <c r="N42" s="418" t="str">
        <f>IF(AND('Mapa final'!$H$59="Muy Baja",'Mapa final'!$L$59="Leve"),CONCATENATE("R",'Mapa final'!$A$59),"")</f>
        <v/>
      </c>
      <c r="O42" s="419"/>
      <c r="P42" s="417" t="str">
        <f>IF(AND('Mapa final'!$H$47="Muy Baja",'Mapa final'!$L$47="Menor"),CONCATENATE("R",'Mapa final'!$A$47),"")</f>
        <v/>
      </c>
      <c r="Q42" s="418"/>
      <c r="R42" s="418" t="str">
        <f>IF(AND('Mapa final'!$H$53="Muy Baja",'Mapa final'!$L$53="Menor"),CONCATENATE("R",'Mapa final'!$A$53),"")</f>
        <v/>
      </c>
      <c r="S42" s="418"/>
      <c r="T42" s="418" t="str">
        <f>IF(AND('Mapa final'!$H$59="Muy Baja",'Mapa final'!$L$59="Menor"),CONCATENATE("R",'Mapa final'!$A$59),"")</f>
        <v/>
      </c>
      <c r="U42" s="419"/>
      <c r="V42" s="426" t="str">
        <f>IF(AND('Mapa final'!$H$47="Muy Baja",'Mapa final'!$L$47="Moderado"),CONCATENATE("R",'Mapa final'!$A$47),"")</f>
        <v/>
      </c>
      <c r="W42" s="427"/>
      <c r="X42" s="427" t="str">
        <f>IF(AND('Mapa final'!$H$53="Muy Baja",'Mapa final'!$L$53="Moderado"),CONCATENATE("R",'Mapa final'!$A$53),"")</f>
        <v/>
      </c>
      <c r="Y42" s="427"/>
      <c r="Z42" s="427" t="str">
        <f>IF(AND('Mapa final'!$H$59="Muy Baja",'Mapa final'!$L$59="Moderado"),CONCATENATE("R",'Mapa final'!$A$59),"")</f>
        <v/>
      </c>
      <c r="AA42" s="428"/>
      <c r="AB42" s="444" t="str">
        <f>IF(AND('Mapa final'!$H$47="Muy Baja",'Mapa final'!$L$47="Mayor"),CONCATENATE("R",'Mapa final'!$A$47),"")</f>
        <v/>
      </c>
      <c r="AC42" s="445"/>
      <c r="AD42" s="446" t="str">
        <f>IF(AND('Mapa final'!$H$53="Muy Baja",'Mapa final'!$L$53="Mayor"),CONCATENATE("R",'Mapa final'!$A$53),"")</f>
        <v/>
      </c>
      <c r="AE42" s="446"/>
      <c r="AF42" s="446" t="str">
        <f>IF(AND('Mapa final'!$H$59="Muy Baja",'Mapa final'!$L$59="Mayor"),CONCATENATE("R",'Mapa final'!$A$59),"")</f>
        <v/>
      </c>
      <c r="AG42" s="447"/>
      <c r="AH42" s="435" t="str">
        <f>IF(AND('Mapa final'!$H$47="Muy Baja",'Mapa final'!$L$47="Catastrófico"),CONCATENATE("R",'Mapa final'!$A$47),"")</f>
        <v/>
      </c>
      <c r="AI42" s="436"/>
      <c r="AJ42" s="436" t="str">
        <f>IF(AND('Mapa final'!$H$53="Muy Baja",'Mapa final'!$L$53="Catastrófico"),CONCATENATE("R",'Mapa final'!$A$53),"")</f>
        <v/>
      </c>
      <c r="AK42" s="436"/>
      <c r="AL42" s="436" t="str">
        <f>IF(AND('Mapa final'!$H$59="Muy Baja",'Mapa final'!$L$59="Catastrófico"),CONCATENATE("R",'Mapa final'!$A$59),"")</f>
        <v/>
      </c>
      <c r="AM42" s="437"/>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row>
    <row r="43" spans="1:80" x14ac:dyDescent="0.25">
      <c r="A43" s="82"/>
      <c r="B43" s="466"/>
      <c r="C43" s="466"/>
      <c r="D43" s="467"/>
      <c r="E43" s="458"/>
      <c r="F43" s="459"/>
      <c r="G43" s="459"/>
      <c r="H43" s="459"/>
      <c r="I43" s="460"/>
      <c r="J43" s="417"/>
      <c r="K43" s="418"/>
      <c r="L43" s="418"/>
      <c r="M43" s="418"/>
      <c r="N43" s="418"/>
      <c r="O43" s="419"/>
      <c r="P43" s="417"/>
      <c r="Q43" s="418"/>
      <c r="R43" s="418"/>
      <c r="S43" s="418"/>
      <c r="T43" s="418"/>
      <c r="U43" s="419"/>
      <c r="V43" s="426"/>
      <c r="W43" s="427"/>
      <c r="X43" s="427"/>
      <c r="Y43" s="427"/>
      <c r="Z43" s="427"/>
      <c r="AA43" s="428"/>
      <c r="AB43" s="444"/>
      <c r="AC43" s="445"/>
      <c r="AD43" s="446"/>
      <c r="AE43" s="446"/>
      <c r="AF43" s="446"/>
      <c r="AG43" s="447"/>
      <c r="AH43" s="435"/>
      <c r="AI43" s="436"/>
      <c r="AJ43" s="436"/>
      <c r="AK43" s="436"/>
      <c r="AL43" s="436"/>
      <c r="AM43" s="437"/>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row>
    <row r="44" spans="1:80" x14ac:dyDescent="0.25">
      <c r="A44" s="82"/>
      <c r="B44" s="466"/>
      <c r="C44" s="466"/>
      <c r="D44" s="467"/>
      <c r="E44" s="458"/>
      <c r="F44" s="459"/>
      <c r="G44" s="459"/>
      <c r="H44" s="459"/>
      <c r="I44" s="460"/>
      <c r="J44" s="417" t="str">
        <f>IF(AND('Mapa final'!$H$65="Muy Baja",'Mapa final'!$L$65="Leve"),CONCATENATE("R",'Mapa final'!$A$65),"")</f>
        <v/>
      </c>
      <c r="K44" s="418"/>
      <c r="L44" s="418" t="str">
        <f>IF(AND('Mapa final'!$H$71="Muy Baja",'Mapa final'!$L$71="Leve"),CONCATENATE("R",'Mapa final'!$A$71),"")</f>
        <v/>
      </c>
      <c r="M44" s="418"/>
      <c r="N44" s="418" t="str">
        <f>IF(AND('Mapa final'!$H$77="Muy Baja",'Mapa final'!$L$77="Leve"),CONCATENATE("R",'Mapa final'!$A$77),"")</f>
        <v/>
      </c>
      <c r="O44" s="419"/>
      <c r="P44" s="417" t="str">
        <f>IF(AND('Mapa final'!$H$65="Muy Baja",'Mapa final'!$L$65="Menor"),CONCATENATE("R",'Mapa final'!$A$65),"")</f>
        <v/>
      </c>
      <c r="Q44" s="418"/>
      <c r="R44" s="418" t="str">
        <f>IF(AND('Mapa final'!$H$71="Muy Baja",'Mapa final'!$L$71="Menor"),CONCATENATE("R",'Mapa final'!$A$71),"")</f>
        <v/>
      </c>
      <c r="S44" s="418"/>
      <c r="T44" s="418" t="str">
        <f>IF(AND('Mapa final'!$H$77="Muy Baja",'Mapa final'!$L$77="Menor"),CONCATENATE("R",'Mapa final'!$A$77),"")</f>
        <v/>
      </c>
      <c r="U44" s="419"/>
      <c r="V44" s="426" t="str">
        <f>IF(AND('Mapa final'!$H$65="Muy Baja",'Mapa final'!$L$65="Moderado"),CONCATENATE("R",'Mapa final'!$A$65),"")</f>
        <v/>
      </c>
      <c r="W44" s="427"/>
      <c r="X44" s="427" t="str">
        <f>IF(AND('Mapa final'!$H$71="Muy Baja",'Mapa final'!$L$71="Moderado"),CONCATENATE("R",'Mapa final'!$A$71),"")</f>
        <v/>
      </c>
      <c r="Y44" s="427"/>
      <c r="Z44" s="427" t="str">
        <f>IF(AND('Mapa final'!$H$77="Muy Baja",'Mapa final'!$L$77="Moderado"),CONCATENATE("R",'Mapa final'!$A$77),"")</f>
        <v/>
      </c>
      <c r="AA44" s="428"/>
      <c r="AB44" s="444" t="str">
        <f>IF(AND('Mapa final'!$H$65="Muy Baja",'Mapa final'!$L$65="Mayor"),CONCATENATE("R",'Mapa final'!$A$65),"")</f>
        <v/>
      </c>
      <c r="AC44" s="445"/>
      <c r="AD44" s="446" t="str">
        <f>IF(AND('Mapa final'!$H$71="Muy Baja",'Mapa final'!$L$71="Mayor"),CONCATENATE("R",'Mapa final'!$A$71),"")</f>
        <v/>
      </c>
      <c r="AE44" s="446"/>
      <c r="AF44" s="446" t="str">
        <f>IF(AND('Mapa final'!$H$77="Muy Baja",'Mapa final'!$L$77="Mayor"),CONCATENATE("R",'Mapa final'!$A$77),"")</f>
        <v/>
      </c>
      <c r="AG44" s="447"/>
      <c r="AH44" s="435" t="str">
        <f>IF(AND('Mapa final'!$H$65="Muy Baja",'Mapa final'!$L$65="Catastrófico"),CONCATENATE("R",'Mapa final'!$A$65),"")</f>
        <v/>
      </c>
      <c r="AI44" s="436"/>
      <c r="AJ44" s="436" t="str">
        <f>IF(AND('Mapa final'!$H$71="Muy Baja",'Mapa final'!$L$71="Catastrófico"),CONCATENATE("R",'Mapa final'!$A$71),"")</f>
        <v/>
      </c>
      <c r="AK44" s="436"/>
      <c r="AL44" s="436" t="str">
        <f>IF(AND('Mapa final'!$H$77="Muy Baja",'Mapa final'!$L$77="Catastrófico"),CONCATENATE("R",'Mapa final'!$A$77),"")</f>
        <v/>
      </c>
      <c r="AM44" s="437"/>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row>
    <row r="45" spans="1:80" ht="15.75" thickBot="1" x14ac:dyDescent="0.3">
      <c r="A45" s="82"/>
      <c r="B45" s="466"/>
      <c r="C45" s="466"/>
      <c r="D45" s="467"/>
      <c r="E45" s="461"/>
      <c r="F45" s="462"/>
      <c r="G45" s="462"/>
      <c r="H45" s="462"/>
      <c r="I45" s="463"/>
      <c r="J45" s="420"/>
      <c r="K45" s="421"/>
      <c r="L45" s="421"/>
      <c r="M45" s="421"/>
      <c r="N45" s="421"/>
      <c r="O45" s="422"/>
      <c r="P45" s="420"/>
      <c r="Q45" s="421"/>
      <c r="R45" s="421"/>
      <c r="S45" s="421"/>
      <c r="T45" s="421"/>
      <c r="U45" s="422"/>
      <c r="V45" s="429"/>
      <c r="W45" s="430"/>
      <c r="X45" s="430"/>
      <c r="Y45" s="430"/>
      <c r="Z45" s="430"/>
      <c r="AA45" s="431"/>
      <c r="AB45" s="448"/>
      <c r="AC45" s="449"/>
      <c r="AD45" s="449"/>
      <c r="AE45" s="449"/>
      <c r="AF45" s="449"/>
      <c r="AG45" s="450"/>
      <c r="AH45" s="438"/>
      <c r="AI45" s="439"/>
      <c r="AJ45" s="439"/>
      <c r="AK45" s="439"/>
      <c r="AL45" s="439"/>
      <c r="AM45" s="440"/>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row>
    <row r="46" spans="1:80" x14ac:dyDescent="0.25">
      <c r="A46" s="82"/>
      <c r="B46" s="82"/>
      <c r="C46" s="82"/>
      <c r="D46" s="82"/>
      <c r="E46" s="82"/>
      <c r="F46" s="82"/>
      <c r="G46" s="82"/>
      <c r="H46" s="82"/>
      <c r="I46" s="82"/>
      <c r="J46" s="455" t="s">
        <v>112</v>
      </c>
      <c r="K46" s="456"/>
      <c r="L46" s="456"/>
      <c r="M46" s="456"/>
      <c r="N46" s="456"/>
      <c r="O46" s="457"/>
      <c r="P46" s="455" t="s">
        <v>111</v>
      </c>
      <c r="Q46" s="456"/>
      <c r="R46" s="456"/>
      <c r="S46" s="456"/>
      <c r="T46" s="456"/>
      <c r="U46" s="457"/>
      <c r="V46" s="455" t="s">
        <v>110</v>
      </c>
      <c r="W46" s="456"/>
      <c r="X46" s="456"/>
      <c r="Y46" s="456"/>
      <c r="Z46" s="456"/>
      <c r="AA46" s="457"/>
      <c r="AB46" s="455" t="s">
        <v>109</v>
      </c>
      <c r="AC46" s="465"/>
      <c r="AD46" s="456"/>
      <c r="AE46" s="456"/>
      <c r="AF46" s="456"/>
      <c r="AG46" s="457"/>
      <c r="AH46" s="455" t="s">
        <v>108</v>
      </c>
      <c r="AI46" s="456"/>
      <c r="AJ46" s="456"/>
      <c r="AK46" s="456"/>
      <c r="AL46" s="456"/>
      <c r="AM46" s="457"/>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x14ac:dyDescent="0.25">
      <c r="A47" s="82"/>
      <c r="B47" s="82"/>
      <c r="C47" s="82"/>
      <c r="D47" s="82"/>
      <c r="E47" s="82"/>
      <c r="F47" s="82"/>
      <c r="G47" s="82"/>
      <c r="H47" s="82"/>
      <c r="I47" s="82"/>
      <c r="J47" s="458"/>
      <c r="K47" s="459"/>
      <c r="L47" s="459"/>
      <c r="M47" s="459"/>
      <c r="N47" s="459"/>
      <c r="O47" s="460"/>
      <c r="P47" s="458"/>
      <c r="Q47" s="459"/>
      <c r="R47" s="459"/>
      <c r="S47" s="459"/>
      <c r="T47" s="459"/>
      <c r="U47" s="460"/>
      <c r="V47" s="458"/>
      <c r="W47" s="459"/>
      <c r="X47" s="459"/>
      <c r="Y47" s="459"/>
      <c r="Z47" s="459"/>
      <c r="AA47" s="460"/>
      <c r="AB47" s="458"/>
      <c r="AC47" s="459"/>
      <c r="AD47" s="459"/>
      <c r="AE47" s="459"/>
      <c r="AF47" s="459"/>
      <c r="AG47" s="460"/>
      <c r="AH47" s="458"/>
      <c r="AI47" s="459"/>
      <c r="AJ47" s="459"/>
      <c r="AK47" s="459"/>
      <c r="AL47" s="459"/>
      <c r="AM47" s="460"/>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x14ac:dyDescent="0.25">
      <c r="A48" s="82"/>
      <c r="B48" s="82"/>
      <c r="C48" s="82"/>
      <c r="D48" s="82"/>
      <c r="E48" s="82"/>
      <c r="F48" s="82"/>
      <c r="G48" s="82"/>
      <c r="H48" s="82"/>
      <c r="I48" s="82"/>
      <c r="J48" s="458"/>
      <c r="K48" s="459"/>
      <c r="L48" s="459"/>
      <c r="M48" s="459"/>
      <c r="N48" s="459"/>
      <c r="O48" s="460"/>
      <c r="P48" s="458"/>
      <c r="Q48" s="459"/>
      <c r="R48" s="459"/>
      <c r="S48" s="459"/>
      <c r="T48" s="459"/>
      <c r="U48" s="460"/>
      <c r="V48" s="458"/>
      <c r="W48" s="459"/>
      <c r="X48" s="459"/>
      <c r="Y48" s="459"/>
      <c r="Z48" s="459"/>
      <c r="AA48" s="460"/>
      <c r="AB48" s="458"/>
      <c r="AC48" s="459"/>
      <c r="AD48" s="459"/>
      <c r="AE48" s="459"/>
      <c r="AF48" s="459"/>
      <c r="AG48" s="460"/>
      <c r="AH48" s="458"/>
      <c r="AI48" s="459"/>
      <c r="AJ48" s="459"/>
      <c r="AK48" s="459"/>
      <c r="AL48" s="459"/>
      <c r="AM48" s="460"/>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x14ac:dyDescent="0.25">
      <c r="A49" s="82"/>
      <c r="B49" s="82"/>
      <c r="C49" s="82"/>
      <c r="D49" s="82"/>
      <c r="E49" s="82"/>
      <c r="F49" s="82"/>
      <c r="G49" s="82"/>
      <c r="H49" s="82"/>
      <c r="I49" s="82"/>
      <c r="J49" s="458"/>
      <c r="K49" s="459"/>
      <c r="L49" s="459"/>
      <c r="M49" s="459"/>
      <c r="N49" s="459"/>
      <c r="O49" s="460"/>
      <c r="P49" s="458"/>
      <c r="Q49" s="459"/>
      <c r="R49" s="459"/>
      <c r="S49" s="459"/>
      <c r="T49" s="459"/>
      <c r="U49" s="460"/>
      <c r="V49" s="458"/>
      <c r="W49" s="459"/>
      <c r="X49" s="459"/>
      <c r="Y49" s="459"/>
      <c r="Z49" s="459"/>
      <c r="AA49" s="460"/>
      <c r="AB49" s="458"/>
      <c r="AC49" s="459"/>
      <c r="AD49" s="459"/>
      <c r="AE49" s="459"/>
      <c r="AF49" s="459"/>
      <c r="AG49" s="460"/>
      <c r="AH49" s="458"/>
      <c r="AI49" s="459"/>
      <c r="AJ49" s="459"/>
      <c r="AK49" s="459"/>
      <c r="AL49" s="459"/>
      <c r="AM49" s="460"/>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x14ac:dyDescent="0.25">
      <c r="A50" s="82"/>
      <c r="B50" s="82"/>
      <c r="C50" s="82"/>
      <c r="D50" s="82"/>
      <c r="E50" s="82"/>
      <c r="F50" s="82"/>
      <c r="G50" s="82"/>
      <c r="H50" s="82"/>
      <c r="I50" s="82"/>
      <c r="J50" s="458"/>
      <c r="K50" s="459"/>
      <c r="L50" s="459"/>
      <c r="M50" s="459"/>
      <c r="N50" s="459"/>
      <c r="O50" s="460"/>
      <c r="P50" s="458"/>
      <c r="Q50" s="459"/>
      <c r="R50" s="459"/>
      <c r="S50" s="459"/>
      <c r="T50" s="459"/>
      <c r="U50" s="460"/>
      <c r="V50" s="458"/>
      <c r="W50" s="459"/>
      <c r="X50" s="459"/>
      <c r="Y50" s="459"/>
      <c r="Z50" s="459"/>
      <c r="AA50" s="460"/>
      <c r="AB50" s="458"/>
      <c r="AC50" s="459"/>
      <c r="AD50" s="459"/>
      <c r="AE50" s="459"/>
      <c r="AF50" s="459"/>
      <c r="AG50" s="460"/>
      <c r="AH50" s="458"/>
      <c r="AI50" s="459"/>
      <c r="AJ50" s="459"/>
      <c r="AK50" s="459"/>
      <c r="AL50" s="459"/>
      <c r="AM50" s="460"/>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75" thickBot="1" x14ac:dyDescent="0.3">
      <c r="A51" s="82"/>
      <c r="B51" s="82"/>
      <c r="C51" s="82"/>
      <c r="D51" s="82"/>
      <c r="E51" s="82"/>
      <c r="F51" s="82"/>
      <c r="G51" s="82"/>
      <c r="H51" s="82"/>
      <c r="I51" s="82"/>
      <c r="J51" s="461"/>
      <c r="K51" s="462"/>
      <c r="L51" s="462"/>
      <c r="M51" s="462"/>
      <c r="N51" s="462"/>
      <c r="O51" s="463"/>
      <c r="P51" s="461"/>
      <c r="Q51" s="462"/>
      <c r="R51" s="462"/>
      <c r="S51" s="462"/>
      <c r="T51" s="462"/>
      <c r="U51" s="463"/>
      <c r="V51" s="461"/>
      <c r="W51" s="462"/>
      <c r="X51" s="462"/>
      <c r="Y51" s="462"/>
      <c r="Z51" s="462"/>
      <c r="AA51" s="463"/>
      <c r="AB51" s="461"/>
      <c r="AC51" s="462"/>
      <c r="AD51" s="462"/>
      <c r="AE51" s="462"/>
      <c r="AF51" s="462"/>
      <c r="AG51" s="463"/>
      <c r="AH51" s="461"/>
      <c r="AI51" s="462"/>
      <c r="AJ51" s="462"/>
      <c r="AK51" s="462"/>
      <c r="AL51" s="462"/>
      <c r="AM51" s="463"/>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x14ac:dyDescent="0.2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c r="AM54" s="86"/>
      <c r="AN54" s="86"/>
      <c r="AO54" s="86"/>
      <c r="AP54" s="86"/>
      <c r="AQ54" s="86"/>
      <c r="AR54" s="86"/>
      <c r="AS54" s="86"/>
      <c r="AT54" s="86"/>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x14ac:dyDescent="0.2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x14ac:dyDescent="0.25">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row>
    <row r="63" spans="1:80" x14ac:dyDescent="0.25">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row>
    <row r="64" spans="1:80" x14ac:dyDescent="0.25">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row>
    <row r="65" spans="1:8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row>
    <row r="66" spans="1:8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row>
    <row r="67" spans="1:8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row>
    <row r="68" spans="1:8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row>
    <row r="69" spans="1:8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row>
    <row r="70" spans="1:8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row>
    <row r="71" spans="1:8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row>
    <row r="72" spans="1:8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row>
    <row r="73" spans="1:8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row>
    <row r="74" spans="1:8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row>
    <row r="75" spans="1:8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row>
    <row r="76" spans="1:8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row>
    <row r="77" spans="1:8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row>
    <row r="78" spans="1:8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row>
    <row r="79" spans="1:8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row>
    <row r="80" spans="1:8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row>
    <row r="81" spans="1:63"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row>
    <row r="82" spans="1:63"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row>
    <row r="83" spans="1:63"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row>
    <row r="84" spans="1:63"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row>
    <row r="85" spans="1:63"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row>
    <row r="86" spans="1:63"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row>
    <row r="87" spans="1:63"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row>
    <row r="88" spans="1:63"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row>
    <row r="89" spans="1:63"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row>
    <row r="90" spans="1:63"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row>
    <row r="91" spans="1:63"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row>
    <row r="92" spans="1:63"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row>
    <row r="93" spans="1:63"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row>
    <row r="94" spans="1:63"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row>
    <row r="95" spans="1:63"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row>
    <row r="96" spans="1:63"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row>
    <row r="97" spans="1:63"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row>
    <row r="98" spans="1:63"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row>
    <row r="99" spans="1:63"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row>
    <row r="100" spans="1:63"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row>
    <row r="101" spans="1:63"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row>
    <row r="102" spans="1:63"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row>
    <row r="103" spans="1:63"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row>
    <row r="104" spans="1:63"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row>
    <row r="105" spans="1:63"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row>
    <row r="106" spans="1:63"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row>
    <row r="107" spans="1:63"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row>
    <row r="108" spans="1:63"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row>
    <row r="109" spans="1:63"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row>
    <row r="110" spans="1:63"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row>
    <row r="111" spans="1:63"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row>
    <row r="112" spans="1:63"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row>
    <row r="113" spans="1:63"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row>
    <row r="114" spans="1:63"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row>
    <row r="115" spans="1:63"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row>
    <row r="116" spans="1:63"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row>
    <row r="117" spans="1:63"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row>
    <row r="118" spans="1:63"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row>
    <row r="119" spans="1:63"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row>
    <row r="120" spans="1:63"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row>
    <row r="121" spans="1:63"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row>
    <row r="122" spans="1:63" x14ac:dyDescent="0.25">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row>
    <row r="123" spans="1:63" x14ac:dyDescent="0.25">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row>
    <row r="124" spans="1:63" x14ac:dyDescent="0.25">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row>
    <row r="125" spans="1:63" x14ac:dyDescent="0.25">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row>
    <row r="126" spans="1:63" x14ac:dyDescent="0.25">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row>
    <row r="127" spans="1:63" x14ac:dyDescent="0.25">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row>
    <row r="128" spans="1:63" x14ac:dyDescent="0.25">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row>
    <row r="129" spans="2:63" x14ac:dyDescent="0.25">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row>
    <row r="130" spans="2:63" x14ac:dyDescent="0.25">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row>
    <row r="131" spans="2:63" x14ac:dyDescent="0.25">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row>
    <row r="132" spans="2:63" x14ac:dyDescent="0.25">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row>
    <row r="133" spans="2:63" x14ac:dyDescent="0.25">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row>
    <row r="134" spans="2:63" x14ac:dyDescent="0.25">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row>
    <row r="135" spans="2:63" x14ac:dyDescent="0.25">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row>
    <row r="136" spans="2:63" x14ac:dyDescent="0.25">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row>
    <row r="137" spans="2:63" x14ac:dyDescent="0.25">
      <c r="B137" s="82"/>
      <c r="C137" s="82"/>
      <c r="D137" s="82"/>
      <c r="E137" s="82"/>
      <c r="F137" s="82"/>
      <c r="G137" s="82"/>
      <c r="H137" s="82"/>
      <c r="I137" s="82"/>
    </row>
    <row r="138" spans="2:63" x14ac:dyDescent="0.25">
      <c r="B138" s="82"/>
      <c r="C138" s="82"/>
      <c r="D138" s="82"/>
      <c r="E138" s="82"/>
      <c r="F138" s="82"/>
      <c r="G138" s="82"/>
      <c r="H138" s="82"/>
      <c r="I138" s="82"/>
    </row>
    <row r="139" spans="2:63" x14ac:dyDescent="0.25">
      <c r="B139" s="82"/>
      <c r="C139" s="82"/>
      <c r="D139" s="82"/>
      <c r="E139" s="82"/>
      <c r="F139" s="82"/>
      <c r="G139" s="82"/>
      <c r="H139" s="82"/>
      <c r="I139" s="82"/>
    </row>
    <row r="140" spans="2:63" x14ac:dyDescent="0.25">
      <c r="B140" s="82"/>
      <c r="C140" s="82"/>
      <c r="D140" s="82"/>
      <c r="E140" s="82"/>
      <c r="F140" s="82"/>
      <c r="G140" s="82"/>
      <c r="H140" s="82"/>
      <c r="I140" s="82"/>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6" zoomScale="50" zoomScaleNormal="50" workbookViewId="0">
      <selection activeCell="AV54" sqref="AV54"/>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ht="18" customHeight="1" x14ac:dyDescent="0.25">
      <c r="A2" s="82"/>
      <c r="B2" s="534" t="s">
        <v>160</v>
      </c>
      <c r="C2" s="535"/>
      <c r="D2" s="535"/>
      <c r="E2" s="535"/>
      <c r="F2" s="535"/>
      <c r="G2" s="535"/>
      <c r="H2" s="535"/>
      <c r="I2" s="535"/>
      <c r="J2" s="454" t="s">
        <v>2</v>
      </c>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c r="AK2" s="454"/>
      <c r="AL2" s="454"/>
      <c r="AM2" s="454"/>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ht="18.75" customHeight="1" x14ac:dyDescent="0.25">
      <c r="A3" s="82"/>
      <c r="B3" s="535"/>
      <c r="C3" s="535"/>
      <c r="D3" s="535"/>
      <c r="E3" s="535"/>
      <c r="F3" s="535"/>
      <c r="G3" s="535"/>
      <c r="H3" s="535"/>
      <c r="I3" s="535"/>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454"/>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5" customHeight="1" x14ac:dyDescent="0.25">
      <c r="A4" s="82"/>
      <c r="B4" s="535"/>
      <c r="C4" s="535"/>
      <c r="D4" s="535"/>
      <c r="E4" s="535"/>
      <c r="F4" s="535"/>
      <c r="G4" s="535"/>
      <c r="H4" s="535"/>
      <c r="I4" s="535"/>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c r="AK4" s="454"/>
      <c r="AL4" s="454"/>
      <c r="AM4" s="454"/>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row>
    <row r="6" spans="1:91" ht="15" customHeight="1" x14ac:dyDescent="0.25">
      <c r="A6" s="82"/>
      <c r="B6" s="466" t="s">
        <v>4</v>
      </c>
      <c r="C6" s="466"/>
      <c r="D6" s="467"/>
      <c r="E6" s="504" t="s">
        <v>116</v>
      </c>
      <c r="F6" s="505"/>
      <c r="G6" s="505"/>
      <c r="H6" s="505"/>
      <c r="I6" s="506"/>
      <c r="J6" s="44" t="str">
        <f>IF(AND('Mapa final'!$Y$10="Muy Alta",'Mapa final'!$AA$10="Leve"),CONCATENATE("R1C",'Mapa final'!$O$10),"")</f>
        <v/>
      </c>
      <c r="K6" s="45" t="str">
        <f>IF(AND('Mapa final'!$Y$11="Muy Alta",'Mapa final'!$AA$11="Leve"),CONCATENATE("R1C",'Mapa final'!$O$11),"")</f>
        <v/>
      </c>
      <c r="L6" s="45" t="str">
        <f>IF(AND('Mapa final'!$Y$12="Muy Alta",'Mapa final'!$AA$12="Leve"),CONCATENATE("R1C",'Mapa final'!$O$12),"")</f>
        <v/>
      </c>
      <c r="M6" s="45" t="str">
        <f>IF(AND('Mapa final'!$Y$13="Muy Alta",'Mapa final'!$AA$13="Leve"),CONCATENATE("R1C",'Mapa final'!$O$13),"")</f>
        <v/>
      </c>
      <c r="N6" s="45" t="str">
        <f>IF(AND('Mapa final'!$Y$14="Muy Alta",'Mapa final'!$AA$14="Leve"),CONCATENATE("R1C",'Mapa final'!$O$14),"")</f>
        <v/>
      </c>
      <c r="O6" s="46" t="str">
        <f>IF(AND('Mapa final'!$Y$15="Muy Alta",'Mapa final'!$AA$15="Leve"),CONCATENATE("R1C",'Mapa final'!$O$15),"")</f>
        <v/>
      </c>
      <c r="P6" s="44" t="str">
        <f>IF(AND('Mapa final'!$Y$10="Muy Alta",'Mapa final'!$AA$10="Menor"),CONCATENATE("R1C",'Mapa final'!$O$10),"")</f>
        <v/>
      </c>
      <c r="Q6" s="45" t="str">
        <f>IF(AND('Mapa final'!$Y$11="Muy Alta",'Mapa final'!$AA$11="Menor"),CONCATENATE("R1C",'Mapa final'!$O$11),"")</f>
        <v/>
      </c>
      <c r="R6" s="45" t="str">
        <f>IF(AND('Mapa final'!$Y$12="Muy Alta",'Mapa final'!$AA$12="Menor"),CONCATENATE("R1C",'Mapa final'!$O$12),"")</f>
        <v/>
      </c>
      <c r="S6" s="45" t="str">
        <f>IF(AND('Mapa final'!$Y$13="Muy Alta",'Mapa final'!$AA$13="Menor"),CONCATENATE("R1C",'Mapa final'!$O$13),"")</f>
        <v/>
      </c>
      <c r="T6" s="45" t="str">
        <f>IF(AND('Mapa final'!$Y$14="Muy Alta",'Mapa final'!$AA$14="Menor"),CONCATENATE("R1C",'Mapa final'!$O$14),"")</f>
        <v/>
      </c>
      <c r="U6" s="46" t="str">
        <f>IF(AND('Mapa final'!$Y$15="Muy Alta",'Mapa final'!$AA$15="Menor"),CONCATENATE("R1C",'Mapa final'!$O$15),"")</f>
        <v/>
      </c>
      <c r="V6" s="44" t="str">
        <f>IF(AND('Mapa final'!$Y$10="Muy Alta",'Mapa final'!$AA$10="Moderado"),CONCATENATE("R1C",'Mapa final'!$O$10),"")</f>
        <v/>
      </c>
      <c r="W6" s="45" t="str">
        <f>IF(AND('Mapa final'!$Y$11="Muy Alta",'Mapa final'!$AA$11="Moderado"),CONCATENATE("R1C",'Mapa final'!$O$11),"")</f>
        <v/>
      </c>
      <c r="X6" s="45" t="str">
        <f>IF(AND('Mapa final'!$Y$12="Muy Alta",'Mapa final'!$AA$12="Moderado"),CONCATENATE("R1C",'Mapa final'!$O$12),"")</f>
        <v/>
      </c>
      <c r="Y6" s="45" t="str">
        <f>IF(AND('Mapa final'!$Y$13="Muy Alta",'Mapa final'!$AA$13="Moderado"),CONCATENATE("R1C",'Mapa final'!$O$13),"")</f>
        <v/>
      </c>
      <c r="Z6" s="45" t="str">
        <f>IF(AND('Mapa final'!$Y$14="Muy Alta",'Mapa final'!$AA$14="Moderado"),CONCATENATE("R1C",'Mapa final'!$O$14),"")</f>
        <v/>
      </c>
      <c r="AA6" s="46" t="str">
        <f>IF(AND('Mapa final'!$Y$15="Muy Alta",'Mapa final'!$AA$15="Moderado"),CONCATENATE("R1C",'Mapa final'!$O$15),"")</f>
        <v/>
      </c>
      <c r="AB6" s="44" t="str">
        <f>IF(AND('Mapa final'!$Y$10="Muy Alta",'Mapa final'!$AA$10="Mayor"),CONCATENATE("R1C",'Mapa final'!$O$10),"")</f>
        <v/>
      </c>
      <c r="AC6" s="45" t="str">
        <f>IF(AND('Mapa final'!$Y$11="Muy Alta",'Mapa final'!$AA$11="Mayor"),CONCATENATE("R1C",'Mapa final'!$O$11),"")</f>
        <v/>
      </c>
      <c r="AD6" s="45" t="str">
        <f>IF(AND('Mapa final'!$Y$12="Muy Alta",'Mapa final'!$AA$12="Mayor"),CONCATENATE("R1C",'Mapa final'!$O$12),"")</f>
        <v/>
      </c>
      <c r="AE6" s="45" t="str">
        <f>IF(AND('Mapa final'!$Y$13="Muy Alta",'Mapa final'!$AA$13="Mayor"),CONCATENATE("R1C",'Mapa final'!$O$13),"")</f>
        <v/>
      </c>
      <c r="AF6" s="45" t="str">
        <f>IF(AND('Mapa final'!$Y$14="Muy Alta",'Mapa final'!$AA$14="Mayor"),CONCATENATE("R1C",'Mapa final'!$O$14),"")</f>
        <v/>
      </c>
      <c r="AG6" s="46" t="str">
        <f>IF(AND('Mapa final'!$Y$15="Muy Alta",'Mapa final'!$AA$15="Mayor"),CONCATENATE("R1C",'Mapa final'!$O$15),"")</f>
        <v/>
      </c>
      <c r="AH6" s="47" t="str">
        <f>IF(AND('Mapa final'!$Y$10="Muy Alta",'Mapa final'!$AA$10="Catastrófico"),CONCATENATE("R1C",'Mapa final'!$O$10),"")</f>
        <v/>
      </c>
      <c r="AI6" s="48" t="str">
        <f>IF(AND('Mapa final'!$Y$11="Muy Alta",'Mapa final'!$AA$11="Catastrófico"),CONCATENATE("R1C",'Mapa final'!$O$11),"")</f>
        <v/>
      </c>
      <c r="AJ6" s="48" t="str">
        <f>IF(AND('Mapa final'!$Y$12="Muy Alta",'Mapa final'!$AA$12="Catastrófico"),CONCATENATE("R1C",'Mapa final'!$O$12),"")</f>
        <v/>
      </c>
      <c r="AK6" s="48" t="str">
        <f>IF(AND('Mapa final'!$Y$13="Muy Alta",'Mapa final'!$AA$13="Catastrófico"),CONCATENATE("R1C",'Mapa final'!$O$13),"")</f>
        <v/>
      </c>
      <c r="AL6" s="48" t="str">
        <f>IF(AND('Mapa final'!$Y$14="Muy Alta",'Mapa final'!$AA$14="Catastrófico"),CONCATENATE("R1C",'Mapa final'!$O$14),"")</f>
        <v/>
      </c>
      <c r="AM6" s="49" t="str">
        <f>IF(AND('Mapa final'!$Y$15="Muy Alta",'Mapa final'!$AA$15="Catastrófico"),CONCATENATE("R1C",'Mapa final'!$O$15),"")</f>
        <v/>
      </c>
      <c r="AN6" s="82"/>
      <c r="AO6" s="525" t="s">
        <v>79</v>
      </c>
      <c r="AP6" s="526"/>
      <c r="AQ6" s="526"/>
      <c r="AR6" s="526"/>
      <c r="AS6" s="526"/>
      <c r="AT6" s="527"/>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row>
    <row r="7" spans="1:91" ht="15" customHeight="1" x14ac:dyDescent="0.25">
      <c r="A7" s="82"/>
      <c r="B7" s="466"/>
      <c r="C7" s="466"/>
      <c r="D7" s="467"/>
      <c r="E7" s="507"/>
      <c r="F7" s="508"/>
      <c r="G7" s="508"/>
      <c r="H7" s="508"/>
      <c r="I7" s="509"/>
      <c r="J7" s="50" t="str">
        <f>IF(AND('Mapa final'!$Y$16="Muy Alta",'Mapa final'!$AA$16="Leve"),CONCATENATE("R2C",'Mapa final'!$O$16),"")</f>
        <v/>
      </c>
      <c r="K7" s="51" t="str">
        <f>IF(AND('Mapa final'!$Y$17="Muy Alta",'Mapa final'!$AA$17="Leve"),CONCATENATE("R2C",'Mapa final'!$O$17),"")</f>
        <v/>
      </c>
      <c r="L7" s="51" t="str">
        <f>IF(AND('Mapa final'!$Y$18="Muy Alta",'Mapa final'!$AA$18="Leve"),CONCATENATE("R2C",'Mapa final'!$O$18),"")</f>
        <v/>
      </c>
      <c r="M7" s="51" t="str">
        <f>IF(AND('Mapa final'!$Y$19="Muy Alta",'Mapa final'!$AA$19="Leve"),CONCATENATE("R2C",'Mapa final'!$O$19),"")</f>
        <v/>
      </c>
      <c r="N7" s="51" t="str">
        <f>IF(AND('Mapa final'!$Y$20="Muy Alta",'Mapa final'!$AA$20="Leve"),CONCATENATE("R2C",'Mapa final'!$O$20),"")</f>
        <v/>
      </c>
      <c r="O7" s="52" t="str">
        <f>IF(AND('Mapa final'!$Y$21="Muy Alta",'Mapa final'!$AA$21="Leve"),CONCATENATE("R2C",'Mapa final'!$O$21),"")</f>
        <v/>
      </c>
      <c r="P7" s="50" t="str">
        <f>IF(AND('Mapa final'!$Y$16="Muy Alta",'Mapa final'!$AA$16="Menor"),CONCATENATE("R2C",'Mapa final'!$O$16),"")</f>
        <v/>
      </c>
      <c r="Q7" s="51" t="str">
        <f>IF(AND('Mapa final'!$Y$17="Muy Alta",'Mapa final'!$AA$17="Menor"),CONCATENATE("R2C",'Mapa final'!$O$17),"")</f>
        <v/>
      </c>
      <c r="R7" s="51" t="str">
        <f>IF(AND('Mapa final'!$Y$18="Muy Alta",'Mapa final'!$AA$18="Menor"),CONCATENATE("R2C",'Mapa final'!$O$18),"")</f>
        <v/>
      </c>
      <c r="S7" s="51" t="str">
        <f>IF(AND('Mapa final'!$Y$19="Muy Alta",'Mapa final'!$AA$19="Menor"),CONCATENATE("R2C",'Mapa final'!$O$19),"")</f>
        <v/>
      </c>
      <c r="T7" s="51" t="str">
        <f>IF(AND('Mapa final'!$Y$20="Muy Alta",'Mapa final'!$AA$20="Menor"),CONCATENATE("R2C",'Mapa final'!$O$20),"")</f>
        <v/>
      </c>
      <c r="U7" s="52" t="str">
        <f>IF(AND('Mapa final'!$Y$21="Muy Alta",'Mapa final'!$AA$21="Menor"),CONCATENATE("R2C",'Mapa final'!$O$21),"")</f>
        <v/>
      </c>
      <c r="V7" s="50" t="str">
        <f>IF(AND('Mapa final'!$Y$16="Muy Alta",'Mapa final'!$AA$16="Moderado"),CONCATENATE("R2C",'Mapa final'!$O$16),"")</f>
        <v/>
      </c>
      <c r="W7" s="51" t="str">
        <f>IF(AND('Mapa final'!$Y$17="Muy Alta",'Mapa final'!$AA$17="Moderado"),CONCATENATE("R2C",'Mapa final'!$O$17),"")</f>
        <v/>
      </c>
      <c r="X7" s="51" t="str">
        <f>IF(AND('Mapa final'!$Y$18="Muy Alta",'Mapa final'!$AA$18="Moderado"),CONCATENATE("R2C",'Mapa final'!$O$18),"")</f>
        <v/>
      </c>
      <c r="Y7" s="51" t="str">
        <f>IF(AND('Mapa final'!$Y$19="Muy Alta",'Mapa final'!$AA$19="Moderado"),CONCATENATE("R2C",'Mapa final'!$O$19),"")</f>
        <v/>
      </c>
      <c r="Z7" s="51" t="str">
        <f>IF(AND('Mapa final'!$Y$20="Muy Alta",'Mapa final'!$AA$20="Moderado"),CONCATENATE("R2C",'Mapa final'!$O$20),"")</f>
        <v/>
      </c>
      <c r="AA7" s="52" t="str">
        <f>IF(AND('Mapa final'!$Y$21="Muy Alta",'Mapa final'!$AA$21="Moderado"),CONCATENATE("R2C",'Mapa final'!$O$21),"")</f>
        <v/>
      </c>
      <c r="AB7" s="50" t="str">
        <f>IF(AND('Mapa final'!$Y$16="Muy Alta",'Mapa final'!$AA$16="Mayor"),CONCATENATE("R2C",'Mapa final'!$O$16),"")</f>
        <v/>
      </c>
      <c r="AC7" s="51" t="str">
        <f>IF(AND('Mapa final'!$Y$17="Muy Alta",'Mapa final'!$AA$17="Mayor"),CONCATENATE("R2C",'Mapa final'!$O$17),"")</f>
        <v/>
      </c>
      <c r="AD7" s="51" t="str">
        <f>IF(AND('Mapa final'!$Y$18="Muy Alta",'Mapa final'!$AA$18="Mayor"),CONCATENATE("R2C",'Mapa final'!$O$18),"")</f>
        <v/>
      </c>
      <c r="AE7" s="51" t="str">
        <f>IF(AND('Mapa final'!$Y$19="Muy Alta",'Mapa final'!$AA$19="Mayor"),CONCATENATE("R2C",'Mapa final'!$O$19),"")</f>
        <v/>
      </c>
      <c r="AF7" s="51" t="str">
        <f>IF(AND('Mapa final'!$Y$20="Muy Alta",'Mapa final'!$AA$20="Mayor"),CONCATENATE("R2C",'Mapa final'!$O$20),"")</f>
        <v/>
      </c>
      <c r="AG7" s="52" t="str">
        <f>IF(AND('Mapa final'!$Y$21="Muy Alta",'Mapa final'!$AA$21="Mayor"),CONCATENATE("R2C",'Mapa final'!$O$21),"")</f>
        <v/>
      </c>
      <c r="AH7" s="53" t="str">
        <f>IF(AND('Mapa final'!$Y$16="Muy Alta",'Mapa final'!$AA$16="Catastrófico"),CONCATENATE("R2C",'Mapa final'!$O$16),"")</f>
        <v/>
      </c>
      <c r="AI7" s="54" t="str">
        <f>IF(AND('Mapa final'!$Y$17="Muy Alta",'Mapa final'!$AA$17="Catastrófico"),CONCATENATE("R2C",'Mapa final'!$O$17),"")</f>
        <v/>
      </c>
      <c r="AJ7" s="54" t="str">
        <f>IF(AND('Mapa final'!$Y$18="Muy Alta",'Mapa final'!$AA$18="Catastrófico"),CONCATENATE("R2C",'Mapa final'!$O$18),"")</f>
        <v/>
      </c>
      <c r="AK7" s="54" t="str">
        <f>IF(AND('Mapa final'!$Y$19="Muy Alta",'Mapa final'!$AA$19="Catastrófico"),CONCATENATE("R2C",'Mapa final'!$O$19),"")</f>
        <v/>
      </c>
      <c r="AL7" s="54" t="str">
        <f>IF(AND('Mapa final'!$Y$20="Muy Alta",'Mapa final'!$AA$20="Catastrófico"),CONCATENATE("R2C",'Mapa final'!$O$20),"")</f>
        <v/>
      </c>
      <c r="AM7" s="55" t="str">
        <f>IF(AND('Mapa final'!$Y$21="Muy Alta",'Mapa final'!$AA$21="Catastrófico"),CONCATENATE("R2C",'Mapa final'!$O$21),"")</f>
        <v/>
      </c>
      <c r="AN7" s="82"/>
      <c r="AO7" s="528"/>
      <c r="AP7" s="529"/>
      <c r="AQ7" s="529"/>
      <c r="AR7" s="529"/>
      <c r="AS7" s="529"/>
      <c r="AT7" s="530"/>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row>
    <row r="8" spans="1:91" ht="15" customHeight="1" x14ac:dyDescent="0.25">
      <c r="A8" s="82"/>
      <c r="B8" s="466"/>
      <c r="C8" s="466"/>
      <c r="D8" s="467"/>
      <c r="E8" s="507"/>
      <c r="F8" s="508"/>
      <c r="G8" s="508"/>
      <c r="H8" s="508"/>
      <c r="I8" s="509"/>
      <c r="J8" s="50" t="str">
        <f>IF(AND('Mapa final'!$Y$22="Muy Alta",'Mapa final'!$AA$22="Leve"),CONCATENATE("R3C",'Mapa final'!$O$22),"")</f>
        <v/>
      </c>
      <c r="K8" s="51" t="str">
        <f>IF(AND('Mapa final'!$Y$23="Muy Alta",'Mapa final'!$AA$23="Leve"),CONCATENATE("R3C",'Mapa final'!$O$23),"")</f>
        <v/>
      </c>
      <c r="L8" s="51" t="str">
        <f>IF(AND('Mapa final'!$Y$24="Muy Alta",'Mapa final'!$AA$24="Leve"),CONCATENATE("R3C",'Mapa final'!$O$24),"")</f>
        <v/>
      </c>
      <c r="M8" s="51" t="str">
        <f>IF(AND('Mapa final'!$Y$25="Muy Alta",'Mapa final'!$AA$25="Leve"),CONCATENATE("R3C",'Mapa final'!$O$25),"")</f>
        <v/>
      </c>
      <c r="N8" s="51" t="str">
        <f>IF(AND('Mapa final'!$Y$26="Muy Alta",'Mapa final'!$AA$26="Leve"),CONCATENATE("R3C",'Mapa final'!$O$26),"")</f>
        <v/>
      </c>
      <c r="O8" s="52" t="str">
        <f>IF(AND('Mapa final'!$Y$27="Muy Alta",'Mapa final'!$AA$27="Leve"),CONCATENATE("R3C",'Mapa final'!$O$27),"")</f>
        <v/>
      </c>
      <c r="P8" s="50" t="str">
        <f>IF(AND('Mapa final'!$Y$22="Muy Alta",'Mapa final'!$AA$22="Menor"),CONCATENATE("R3C",'Mapa final'!$O$22),"")</f>
        <v/>
      </c>
      <c r="Q8" s="51" t="str">
        <f>IF(AND('Mapa final'!$Y$23="Muy Alta",'Mapa final'!$AA$23="Menor"),CONCATENATE("R3C",'Mapa final'!$O$23),"")</f>
        <v/>
      </c>
      <c r="R8" s="51" t="str">
        <f>IF(AND('Mapa final'!$Y$24="Muy Alta",'Mapa final'!$AA$24="Menor"),CONCATENATE("R3C",'Mapa final'!$O$24),"")</f>
        <v/>
      </c>
      <c r="S8" s="51" t="str">
        <f>IF(AND('Mapa final'!$Y$25="Muy Alta",'Mapa final'!$AA$25="Menor"),CONCATENATE("R3C",'Mapa final'!$O$25),"")</f>
        <v/>
      </c>
      <c r="T8" s="51" t="str">
        <f>IF(AND('Mapa final'!$Y$26="Muy Alta",'Mapa final'!$AA$26="Menor"),CONCATENATE("R3C",'Mapa final'!$O$26),"")</f>
        <v/>
      </c>
      <c r="U8" s="52" t="str">
        <f>IF(AND('Mapa final'!$Y$27="Muy Alta",'Mapa final'!$AA$27="Menor"),CONCATENATE("R3C",'Mapa final'!$O$27),"")</f>
        <v/>
      </c>
      <c r="V8" s="50" t="str">
        <f>IF(AND('Mapa final'!$Y$22="Muy Alta",'Mapa final'!$AA$22="Moderado"),CONCATENATE("R3C",'Mapa final'!$O$22),"")</f>
        <v/>
      </c>
      <c r="W8" s="51" t="str">
        <f>IF(AND('Mapa final'!$Y$23="Muy Alta",'Mapa final'!$AA$23="Moderado"),CONCATENATE("R3C",'Mapa final'!$O$23),"")</f>
        <v/>
      </c>
      <c r="X8" s="51" t="str">
        <f>IF(AND('Mapa final'!$Y$24="Muy Alta",'Mapa final'!$AA$24="Moderado"),CONCATENATE("R3C",'Mapa final'!$O$24),"")</f>
        <v/>
      </c>
      <c r="Y8" s="51" t="str">
        <f>IF(AND('Mapa final'!$Y$25="Muy Alta",'Mapa final'!$AA$25="Moderado"),CONCATENATE("R3C",'Mapa final'!$O$25),"")</f>
        <v/>
      </c>
      <c r="Z8" s="51" t="str">
        <f>IF(AND('Mapa final'!$Y$26="Muy Alta",'Mapa final'!$AA$26="Moderado"),CONCATENATE("R3C",'Mapa final'!$O$26),"")</f>
        <v/>
      </c>
      <c r="AA8" s="52" t="str">
        <f>IF(AND('Mapa final'!$Y$27="Muy Alta",'Mapa final'!$AA$27="Moderado"),CONCATENATE("R3C",'Mapa final'!$O$27),"")</f>
        <v/>
      </c>
      <c r="AB8" s="50" t="str">
        <f>IF(AND('Mapa final'!$Y$22="Muy Alta",'Mapa final'!$AA$22="Mayor"),CONCATENATE("R3C",'Mapa final'!$O$22),"")</f>
        <v/>
      </c>
      <c r="AC8" s="51" t="str">
        <f>IF(AND('Mapa final'!$Y$23="Muy Alta",'Mapa final'!$AA$23="Mayor"),CONCATENATE("R3C",'Mapa final'!$O$23),"")</f>
        <v/>
      </c>
      <c r="AD8" s="51" t="str">
        <f>IF(AND('Mapa final'!$Y$24="Muy Alta",'Mapa final'!$AA$24="Mayor"),CONCATENATE("R3C",'Mapa final'!$O$24),"")</f>
        <v/>
      </c>
      <c r="AE8" s="51" t="str">
        <f>IF(AND('Mapa final'!$Y$25="Muy Alta",'Mapa final'!$AA$25="Mayor"),CONCATENATE("R3C",'Mapa final'!$O$25),"")</f>
        <v/>
      </c>
      <c r="AF8" s="51" t="str">
        <f>IF(AND('Mapa final'!$Y$26="Muy Alta",'Mapa final'!$AA$26="Mayor"),CONCATENATE("R3C",'Mapa final'!$O$26),"")</f>
        <v/>
      </c>
      <c r="AG8" s="52" t="str">
        <f>IF(AND('Mapa final'!$Y$27="Muy Alta",'Mapa final'!$AA$27="Mayor"),CONCATENATE("R3C",'Mapa final'!$O$27),"")</f>
        <v/>
      </c>
      <c r="AH8" s="53" t="str">
        <f>IF(AND('Mapa final'!$Y$22="Muy Alta",'Mapa final'!$AA$22="Catastrófico"),CONCATENATE("R3C",'Mapa final'!$O$22),"")</f>
        <v/>
      </c>
      <c r="AI8" s="54" t="str">
        <f>IF(AND('Mapa final'!$Y$23="Muy Alta",'Mapa final'!$AA$23="Catastrófico"),CONCATENATE("R3C",'Mapa final'!$O$23),"")</f>
        <v/>
      </c>
      <c r="AJ8" s="54" t="str">
        <f>IF(AND('Mapa final'!$Y$24="Muy Alta",'Mapa final'!$AA$24="Catastrófico"),CONCATENATE("R3C",'Mapa final'!$O$24),"")</f>
        <v/>
      </c>
      <c r="AK8" s="54" t="str">
        <f>IF(AND('Mapa final'!$Y$25="Muy Alta",'Mapa final'!$AA$25="Catastrófico"),CONCATENATE("R3C",'Mapa final'!$O$25),"")</f>
        <v/>
      </c>
      <c r="AL8" s="54" t="str">
        <f>IF(AND('Mapa final'!$Y$26="Muy Alta",'Mapa final'!$AA$26="Catastrófico"),CONCATENATE("R3C",'Mapa final'!$O$26),"")</f>
        <v/>
      </c>
      <c r="AM8" s="55" t="str">
        <f>IF(AND('Mapa final'!$Y$27="Muy Alta",'Mapa final'!$AA$27="Catastrófico"),CONCATENATE("R3C",'Mapa final'!$O$27),"")</f>
        <v/>
      </c>
      <c r="AN8" s="82"/>
      <c r="AO8" s="528"/>
      <c r="AP8" s="529"/>
      <c r="AQ8" s="529"/>
      <c r="AR8" s="529"/>
      <c r="AS8" s="529"/>
      <c r="AT8" s="530"/>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row>
    <row r="9" spans="1:91" ht="15" customHeight="1" x14ac:dyDescent="0.25">
      <c r="A9" s="82"/>
      <c r="B9" s="466"/>
      <c r="C9" s="466"/>
      <c r="D9" s="467"/>
      <c r="E9" s="507"/>
      <c r="F9" s="508"/>
      <c r="G9" s="508"/>
      <c r="H9" s="508"/>
      <c r="I9" s="509"/>
      <c r="J9" s="50" t="str">
        <f>IF(AND('Mapa final'!$Y$28="Muy Alta",'Mapa final'!$AA$28="Leve"),CONCATENATE("R4C",'Mapa final'!$O$28),"")</f>
        <v/>
      </c>
      <c r="K9" s="51" t="str">
        <f>IF(AND('Mapa final'!$Y$29="Muy Alta",'Mapa final'!$AA$29="Leve"),CONCATENATE("R4C",'Mapa final'!$O$29),"")</f>
        <v/>
      </c>
      <c r="L9" s="56" t="str">
        <f>IF(AND('Mapa final'!$Y$30="Muy Alta",'Mapa final'!$AA$30="Leve"),CONCATENATE("R4C",'Mapa final'!$O$30),"")</f>
        <v/>
      </c>
      <c r="M9" s="56" t="str">
        <f>IF(AND('Mapa final'!$Y$31="Muy Alta",'Mapa final'!$AA$31="Leve"),CONCATENATE("R4C",'Mapa final'!$O$31),"")</f>
        <v/>
      </c>
      <c r="N9" s="56" t="str">
        <f>IF(AND('Mapa final'!$Y$32="Muy Alta",'Mapa final'!$AA$32="Leve"),CONCATENATE("R4C",'Mapa final'!$O$32),"")</f>
        <v/>
      </c>
      <c r="O9" s="52" t="str">
        <f>IF(AND('Mapa final'!$Y$33="Muy Alta",'Mapa final'!$AA$33="Leve"),CONCATENATE("R4C",'Mapa final'!$O$33),"")</f>
        <v/>
      </c>
      <c r="P9" s="50" t="str">
        <f>IF(AND('Mapa final'!$Y$28="Muy Alta",'Mapa final'!$AA$28="Menor"),CONCATENATE("R4C",'Mapa final'!$O$28),"")</f>
        <v/>
      </c>
      <c r="Q9" s="51" t="str">
        <f>IF(AND('Mapa final'!$Y$29="Muy Alta",'Mapa final'!$AA$29="Menor"),CONCATENATE("R4C",'Mapa final'!$O$29),"")</f>
        <v/>
      </c>
      <c r="R9" s="56" t="str">
        <f>IF(AND('Mapa final'!$Y$30="Muy Alta",'Mapa final'!$AA$30="Menor"),CONCATENATE("R4C",'Mapa final'!$O$30),"")</f>
        <v/>
      </c>
      <c r="S9" s="56" t="str">
        <f>IF(AND('Mapa final'!$Y$31="Muy Alta",'Mapa final'!$AA$31="Menor"),CONCATENATE("R4C",'Mapa final'!$O$31),"")</f>
        <v/>
      </c>
      <c r="T9" s="56" t="str">
        <f>IF(AND('Mapa final'!$Y$32="Muy Alta",'Mapa final'!$AA$32="Menor"),CONCATENATE("R4C",'Mapa final'!$O$32),"")</f>
        <v/>
      </c>
      <c r="U9" s="52" t="str">
        <f>IF(AND('Mapa final'!$Y$33="Muy Alta",'Mapa final'!$AA$33="Menor"),CONCATENATE("R4C",'Mapa final'!$O$33),"")</f>
        <v/>
      </c>
      <c r="V9" s="50" t="str">
        <f>IF(AND('Mapa final'!$Y$28="Muy Alta",'Mapa final'!$AA$28="Moderado"),CONCATENATE("R4C",'Mapa final'!$O$28),"")</f>
        <v/>
      </c>
      <c r="W9" s="51" t="str">
        <f>IF(AND('Mapa final'!$Y$29="Muy Alta",'Mapa final'!$AA$29="Moderado"),CONCATENATE("R4C",'Mapa final'!$O$29),"")</f>
        <v/>
      </c>
      <c r="X9" s="56" t="str">
        <f>IF(AND('Mapa final'!$Y$30="Muy Alta",'Mapa final'!$AA$30="Moderado"),CONCATENATE("R4C",'Mapa final'!$O$30),"")</f>
        <v/>
      </c>
      <c r="Y9" s="56" t="str">
        <f>IF(AND('Mapa final'!$Y$31="Muy Alta",'Mapa final'!$AA$31="Moderado"),CONCATENATE("R4C",'Mapa final'!$O$31),"")</f>
        <v/>
      </c>
      <c r="Z9" s="56" t="str">
        <f>IF(AND('Mapa final'!$Y$32="Muy Alta",'Mapa final'!$AA$32="Moderado"),CONCATENATE("R4C",'Mapa final'!$O$32),"")</f>
        <v/>
      </c>
      <c r="AA9" s="52" t="str">
        <f>IF(AND('Mapa final'!$Y$33="Muy Alta",'Mapa final'!$AA$33="Moderado"),CONCATENATE("R4C",'Mapa final'!$O$33),"")</f>
        <v/>
      </c>
      <c r="AB9" s="50" t="str">
        <f>IF(AND('Mapa final'!$Y$28="Muy Alta",'Mapa final'!$AA$28="Mayor"),CONCATENATE("R4C",'Mapa final'!$O$28),"")</f>
        <v/>
      </c>
      <c r="AC9" s="51" t="str">
        <f>IF(AND('Mapa final'!$Y$29="Muy Alta",'Mapa final'!$AA$29="Mayor"),CONCATENATE("R4C",'Mapa final'!$O$29),"")</f>
        <v/>
      </c>
      <c r="AD9" s="56" t="str">
        <f>IF(AND('Mapa final'!$Y$30="Muy Alta",'Mapa final'!$AA$30="Mayor"),CONCATENATE("R4C",'Mapa final'!$O$30),"")</f>
        <v/>
      </c>
      <c r="AE9" s="56" t="str">
        <f>IF(AND('Mapa final'!$Y$31="Muy Alta",'Mapa final'!$AA$31="Mayor"),CONCATENATE("R4C",'Mapa final'!$O$31),"")</f>
        <v/>
      </c>
      <c r="AF9" s="56" t="str">
        <f>IF(AND('Mapa final'!$Y$32="Muy Alta",'Mapa final'!$AA$32="Mayor"),CONCATENATE("R4C",'Mapa final'!$O$32),"")</f>
        <v/>
      </c>
      <c r="AG9" s="52" t="str">
        <f>IF(AND('Mapa final'!$Y$33="Muy Alta",'Mapa final'!$AA$33="Mayor"),CONCATENATE("R4C",'Mapa final'!$O$33),"")</f>
        <v/>
      </c>
      <c r="AH9" s="53" t="str">
        <f>IF(AND('Mapa final'!$Y$28="Muy Alta",'Mapa final'!$AA$28="Catastrófico"),CONCATENATE("R4C",'Mapa final'!$O$28),"")</f>
        <v/>
      </c>
      <c r="AI9" s="54" t="str">
        <f>IF(AND('Mapa final'!$Y$29="Muy Alta",'Mapa final'!$AA$29="Catastrófico"),CONCATENATE("R4C",'Mapa final'!$O$29),"")</f>
        <v/>
      </c>
      <c r="AJ9" s="54" t="str">
        <f>IF(AND('Mapa final'!$Y$30="Muy Alta",'Mapa final'!$AA$30="Catastrófico"),CONCATENATE("R4C",'Mapa final'!$O$30),"")</f>
        <v/>
      </c>
      <c r="AK9" s="54" t="str">
        <f>IF(AND('Mapa final'!$Y$31="Muy Alta",'Mapa final'!$AA$31="Catastrófico"),CONCATENATE("R4C",'Mapa final'!$O$31),"")</f>
        <v/>
      </c>
      <c r="AL9" s="54" t="str">
        <f>IF(AND('Mapa final'!$Y$32="Muy Alta",'Mapa final'!$AA$32="Catastrófico"),CONCATENATE("R4C",'Mapa final'!$O$32),"")</f>
        <v/>
      </c>
      <c r="AM9" s="55" t="str">
        <f>IF(AND('Mapa final'!$Y$33="Muy Alta",'Mapa final'!$AA$33="Catastrófico"),CONCATENATE("R4C",'Mapa final'!$O$33),"")</f>
        <v/>
      </c>
      <c r="AN9" s="82"/>
      <c r="AO9" s="528"/>
      <c r="AP9" s="529"/>
      <c r="AQ9" s="529"/>
      <c r="AR9" s="529"/>
      <c r="AS9" s="529"/>
      <c r="AT9" s="530"/>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row>
    <row r="10" spans="1:91" ht="15" customHeight="1" x14ac:dyDescent="0.25">
      <c r="A10" s="82"/>
      <c r="B10" s="466"/>
      <c r="C10" s="466"/>
      <c r="D10" s="467"/>
      <c r="E10" s="507"/>
      <c r="F10" s="508"/>
      <c r="G10" s="508"/>
      <c r="H10" s="508"/>
      <c r="I10" s="509"/>
      <c r="J10" s="50" t="str">
        <f>IF(AND('Mapa final'!$Y$34="Muy Alta",'Mapa final'!$AA$34="Leve"),CONCATENATE("R5C",'Mapa final'!$O$34),"")</f>
        <v/>
      </c>
      <c r="K10" s="51" t="str">
        <f>IF(AND('Mapa final'!$Y$35="Muy Alta",'Mapa final'!$AA$35="Leve"),CONCATENATE("R5C",'Mapa final'!$O$35),"")</f>
        <v/>
      </c>
      <c r="L10" s="56" t="str">
        <f>IF(AND('Mapa final'!$Y$36="Muy Alta",'Mapa final'!$AA$36="Leve"),CONCATENATE("R5C",'Mapa final'!$O$36),"")</f>
        <v/>
      </c>
      <c r="M10" s="56" t="str">
        <f>IF(AND('Mapa final'!$Y$37="Muy Alta",'Mapa final'!$AA$37="Leve"),CONCATENATE("R5C",'Mapa final'!$O$37),"")</f>
        <v/>
      </c>
      <c r="N10" s="56" t="str">
        <f>IF(AND('Mapa final'!$Y$38="Muy Alta",'Mapa final'!$AA$38="Leve"),CONCATENATE("R5C",'Mapa final'!$O$38),"")</f>
        <v/>
      </c>
      <c r="O10" s="52" t="str">
        <f>IF(AND('Mapa final'!$Y$39="Muy Alta",'Mapa final'!$AA$39="Leve"),CONCATENATE("R5C",'Mapa final'!$O$39),"")</f>
        <v/>
      </c>
      <c r="P10" s="50" t="str">
        <f>IF(AND('Mapa final'!$Y$34="Muy Alta",'Mapa final'!$AA$34="Menor"),CONCATENATE("R5C",'Mapa final'!$O$34),"")</f>
        <v/>
      </c>
      <c r="Q10" s="51" t="str">
        <f>IF(AND('Mapa final'!$Y$35="Muy Alta",'Mapa final'!$AA$35="Menor"),CONCATENATE("R5C",'Mapa final'!$O$35),"")</f>
        <v/>
      </c>
      <c r="R10" s="56" t="str">
        <f>IF(AND('Mapa final'!$Y$36="Muy Alta",'Mapa final'!$AA$36="Menor"),CONCATENATE("R5C",'Mapa final'!$O$36),"")</f>
        <v/>
      </c>
      <c r="S10" s="56" t="str">
        <f>IF(AND('Mapa final'!$Y$37="Muy Alta",'Mapa final'!$AA$37="Menor"),CONCATENATE("R5C",'Mapa final'!$O$37),"")</f>
        <v/>
      </c>
      <c r="T10" s="56" t="str">
        <f>IF(AND('Mapa final'!$Y$38="Muy Alta",'Mapa final'!$AA$38="Menor"),CONCATENATE("R5C",'Mapa final'!$O$38),"")</f>
        <v/>
      </c>
      <c r="U10" s="52" t="str">
        <f>IF(AND('Mapa final'!$Y$39="Muy Alta",'Mapa final'!$AA$39="Menor"),CONCATENATE("R5C",'Mapa final'!$O$39),"")</f>
        <v/>
      </c>
      <c r="V10" s="50" t="str">
        <f>IF(AND('Mapa final'!$Y$34="Muy Alta",'Mapa final'!$AA$34="Moderado"),CONCATENATE("R5C",'Mapa final'!$O$34),"")</f>
        <v/>
      </c>
      <c r="W10" s="51" t="str">
        <f>IF(AND('Mapa final'!$Y$35="Muy Alta",'Mapa final'!$AA$35="Moderado"),CONCATENATE("R5C",'Mapa final'!$O$35),"")</f>
        <v/>
      </c>
      <c r="X10" s="56" t="str">
        <f>IF(AND('Mapa final'!$Y$36="Muy Alta",'Mapa final'!$AA$36="Moderado"),CONCATENATE("R5C",'Mapa final'!$O$36),"")</f>
        <v/>
      </c>
      <c r="Y10" s="56" t="str">
        <f>IF(AND('Mapa final'!$Y$37="Muy Alta",'Mapa final'!$AA$37="Moderado"),CONCATENATE("R5C",'Mapa final'!$O$37),"")</f>
        <v/>
      </c>
      <c r="Z10" s="56" t="str">
        <f>IF(AND('Mapa final'!$Y$38="Muy Alta",'Mapa final'!$AA$38="Moderado"),CONCATENATE("R5C",'Mapa final'!$O$38),"")</f>
        <v/>
      </c>
      <c r="AA10" s="52" t="str">
        <f>IF(AND('Mapa final'!$Y$39="Muy Alta",'Mapa final'!$AA$39="Moderado"),CONCATENATE("R5C",'Mapa final'!$O$39),"")</f>
        <v/>
      </c>
      <c r="AB10" s="50" t="str">
        <f>IF(AND('Mapa final'!$Y$34="Muy Alta",'Mapa final'!$AA$34="Mayor"),CONCATENATE("R5C",'Mapa final'!$O$34),"")</f>
        <v/>
      </c>
      <c r="AC10" s="51" t="str">
        <f>IF(AND('Mapa final'!$Y$35="Muy Alta",'Mapa final'!$AA$35="Mayor"),CONCATENATE("R5C",'Mapa final'!$O$35),"")</f>
        <v/>
      </c>
      <c r="AD10" s="56" t="str">
        <f>IF(AND('Mapa final'!$Y$36="Muy Alta",'Mapa final'!$AA$36="Mayor"),CONCATENATE("R5C",'Mapa final'!$O$36),"")</f>
        <v/>
      </c>
      <c r="AE10" s="56" t="str">
        <f>IF(AND('Mapa final'!$Y$37="Muy Alta",'Mapa final'!$AA$37="Mayor"),CONCATENATE("R5C",'Mapa final'!$O$37),"")</f>
        <v/>
      </c>
      <c r="AF10" s="56" t="str">
        <f>IF(AND('Mapa final'!$Y$38="Muy Alta",'Mapa final'!$AA$38="Mayor"),CONCATENATE("R5C",'Mapa final'!$O$38),"")</f>
        <v/>
      </c>
      <c r="AG10" s="52" t="str">
        <f>IF(AND('Mapa final'!$Y$39="Muy Alta",'Mapa final'!$AA$39="Mayor"),CONCATENATE("R5C",'Mapa final'!$O$39),"")</f>
        <v/>
      </c>
      <c r="AH10" s="53" t="str">
        <f>IF(AND('Mapa final'!$Y$34="Muy Alta",'Mapa final'!$AA$34="Catastrófico"),CONCATENATE("R5C",'Mapa final'!$O$34),"")</f>
        <v/>
      </c>
      <c r="AI10" s="54" t="str">
        <f>IF(AND('Mapa final'!$Y$35="Muy Alta",'Mapa final'!$AA$35="Catastrófico"),CONCATENATE("R5C",'Mapa final'!$O$35),"")</f>
        <v/>
      </c>
      <c r="AJ10" s="54" t="str">
        <f>IF(AND('Mapa final'!$Y$36="Muy Alta",'Mapa final'!$AA$36="Catastrófico"),CONCATENATE("R5C",'Mapa final'!$O$36),"")</f>
        <v/>
      </c>
      <c r="AK10" s="54" t="str">
        <f>IF(AND('Mapa final'!$Y$37="Muy Alta",'Mapa final'!$AA$37="Catastrófico"),CONCATENATE("R5C",'Mapa final'!$O$37),"")</f>
        <v/>
      </c>
      <c r="AL10" s="54" t="str">
        <f>IF(AND('Mapa final'!$Y$38="Muy Alta",'Mapa final'!$AA$38="Catastrófico"),CONCATENATE("R5C",'Mapa final'!$O$38),"")</f>
        <v/>
      </c>
      <c r="AM10" s="55" t="str">
        <f>IF(AND('Mapa final'!$Y$39="Muy Alta",'Mapa final'!$AA$39="Catastrófico"),CONCATENATE("R5C",'Mapa final'!$O$39),"")</f>
        <v/>
      </c>
      <c r="AN10" s="82"/>
      <c r="AO10" s="528"/>
      <c r="AP10" s="529"/>
      <c r="AQ10" s="529"/>
      <c r="AR10" s="529"/>
      <c r="AS10" s="529"/>
      <c r="AT10" s="530"/>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row>
    <row r="11" spans="1:91" ht="15" customHeight="1" x14ac:dyDescent="0.25">
      <c r="A11" s="82"/>
      <c r="B11" s="466"/>
      <c r="C11" s="466"/>
      <c r="D11" s="467"/>
      <c r="E11" s="507"/>
      <c r="F11" s="508"/>
      <c r="G11" s="508"/>
      <c r="H11" s="508"/>
      <c r="I11" s="509"/>
      <c r="J11" s="50" t="str">
        <f>IF(AND('Mapa final'!$Y$41="Muy Alta",'Mapa final'!$AA$41="Leve"),CONCATENATE("R6C",'Mapa final'!$O$41),"")</f>
        <v/>
      </c>
      <c r="K11" s="51" t="str">
        <f>IF(AND('Mapa final'!$Y$42="Muy Alta",'Mapa final'!$AA$42="Leve"),CONCATENATE("R6C",'Mapa final'!$O$42),"")</f>
        <v/>
      </c>
      <c r="L11" s="56" t="str">
        <f>IF(AND('Mapa final'!$Y$43="Muy Alta",'Mapa final'!$AA$43="Leve"),CONCATENATE("R6C",'Mapa final'!$O$43),"")</f>
        <v/>
      </c>
      <c r="M11" s="56" t="str">
        <f>IF(AND('Mapa final'!$Y$44="Muy Alta",'Mapa final'!$AA$44="Leve"),CONCATENATE("R6C",'Mapa final'!$O$44),"")</f>
        <v/>
      </c>
      <c r="N11" s="56" t="str">
        <f>IF(AND('Mapa final'!$Y$45="Muy Alta",'Mapa final'!$AA$45="Leve"),CONCATENATE("R6C",'Mapa final'!$O$45),"")</f>
        <v/>
      </c>
      <c r="O11" s="52" t="str">
        <f>IF(AND('Mapa final'!$Y$46="Muy Alta",'Mapa final'!$AA$46="Leve"),CONCATENATE("R6C",'Mapa final'!$O$46),"")</f>
        <v/>
      </c>
      <c r="P11" s="50" t="str">
        <f>IF(AND('Mapa final'!$Y$41="Muy Alta",'Mapa final'!$AA$41="Menor"),CONCATENATE("R6C",'Mapa final'!$O$41),"")</f>
        <v/>
      </c>
      <c r="Q11" s="51" t="str">
        <f>IF(AND('Mapa final'!$Y$42="Muy Alta",'Mapa final'!$AA$42="Menor"),CONCATENATE("R6C",'Mapa final'!$O$42),"")</f>
        <v/>
      </c>
      <c r="R11" s="56" t="str">
        <f>IF(AND('Mapa final'!$Y$43="Muy Alta",'Mapa final'!$AA$43="Menor"),CONCATENATE("R6C",'Mapa final'!$O$43),"")</f>
        <v/>
      </c>
      <c r="S11" s="56" t="str">
        <f>IF(AND('Mapa final'!$Y$44="Muy Alta",'Mapa final'!$AA$44="Menor"),CONCATENATE("R6C",'Mapa final'!$O$44),"")</f>
        <v/>
      </c>
      <c r="T11" s="56" t="str">
        <f>IF(AND('Mapa final'!$Y$45="Muy Alta",'Mapa final'!$AA$45="Menor"),CONCATENATE("R6C",'Mapa final'!$O$45),"")</f>
        <v/>
      </c>
      <c r="U11" s="52" t="str">
        <f>IF(AND('Mapa final'!$Y$46="Muy Alta",'Mapa final'!$AA$46="Menor"),CONCATENATE("R6C",'Mapa final'!$O$46),"")</f>
        <v/>
      </c>
      <c r="V11" s="50" t="str">
        <f>IF(AND('Mapa final'!$Y$41="Muy Alta",'Mapa final'!$AA$41="Moderado"),CONCATENATE("R6C",'Mapa final'!$O$41),"")</f>
        <v/>
      </c>
      <c r="W11" s="51" t="str">
        <f>IF(AND('Mapa final'!$Y$42="Muy Alta",'Mapa final'!$AA$42="Moderado"),CONCATENATE("R6C",'Mapa final'!$O$42),"")</f>
        <v/>
      </c>
      <c r="X11" s="56" t="str">
        <f>IF(AND('Mapa final'!$Y$43="Muy Alta",'Mapa final'!$AA$43="Moderado"),CONCATENATE("R6C",'Mapa final'!$O$43),"")</f>
        <v/>
      </c>
      <c r="Y11" s="56" t="str">
        <f>IF(AND('Mapa final'!$Y$44="Muy Alta",'Mapa final'!$AA$44="Moderado"),CONCATENATE("R6C",'Mapa final'!$O$44),"")</f>
        <v/>
      </c>
      <c r="Z11" s="56" t="str">
        <f>IF(AND('Mapa final'!$Y$45="Muy Alta",'Mapa final'!$AA$45="Moderado"),CONCATENATE("R6C",'Mapa final'!$O$45),"")</f>
        <v/>
      </c>
      <c r="AA11" s="52" t="str">
        <f>IF(AND('Mapa final'!$Y$46="Muy Alta",'Mapa final'!$AA$46="Moderado"),CONCATENATE("R6C",'Mapa final'!$O$46),"")</f>
        <v/>
      </c>
      <c r="AB11" s="50" t="str">
        <f>IF(AND('Mapa final'!$Y$41="Muy Alta",'Mapa final'!$AA$41="Mayor"),CONCATENATE("R6C",'Mapa final'!$O$41),"")</f>
        <v/>
      </c>
      <c r="AC11" s="51" t="str">
        <f>IF(AND('Mapa final'!$Y$42="Muy Alta",'Mapa final'!$AA$42="Mayor"),CONCATENATE("R6C",'Mapa final'!$O$42),"")</f>
        <v/>
      </c>
      <c r="AD11" s="56" t="str">
        <f>IF(AND('Mapa final'!$Y$43="Muy Alta",'Mapa final'!$AA$43="Mayor"),CONCATENATE("R6C",'Mapa final'!$O$43),"")</f>
        <v/>
      </c>
      <c r="AE11" s="56" t="str">
        <f>IF(AND('Mapa final'!$Y$44="Muy Alta",'Mapa final'!$AA$44="Mayor"),CONCATENATE("R6C",'Mapa final'!$O$44),"")</f>
        <v/>
      </c>
      <c r="AF11" s="56" t="str">
        <f>IF(AND('Mapa final'!$Y$45="Muy Alta",'Mapa final'!$AA$45="Mayor"),CONCATENATE("R6C",'Mapa final'!$O$45),"")</f>
        <v/>
      </c>
      <c r="AG11" s="52" t="str">
        <f>IF(AND('Mapa final'!$Y$46="Muy Alta",'Mapa final'!$AA$46="Mayor"),CONCATENATE("R6C",'Mapa final'!$O$46),"")</f>
        <v/>
      </c>
      <c r="AH11" s="53" t="str">
        <f>IF(AND('Mapa final'!$Y$41="Muy Alta",'Mapa final'!$AA$41="Catastrófico"),CONCATENATE("R6C",'Mapa final'!$O$41),"")</f>
        <v/>
      </c>
      <c r="AI11" s="54" t="str">
        <f>IF(AND('Mapa final'!$Y$42="Muy Alta",'Mapa final'!$AA$42="Catastrófico"),CONCATENATE("R6C",'Mapa final'!$O$42),"")</f>
        <v/>
      </c>
      <c r="AJ11" s="54" t="str">
        <f>IF(AND('Mapa final'!$Y$43="Muy Alta",'Mapa final'!$AA$43="Catastrófico"),CONCATENATE("R6C",'Mapa final'!$O$43),"")</f>
        <v/>
      </c>
      <c r="AK11" s="54" t="str">
        <f>IF(AND('Mapa final'!$Y$44="Muy Alta",'Mapa final'!$AA$44="Catastrófico"),CONCATENATE("R6C",'Mapa final'!$O$44),"")</f>
        <v/>
      </c>
      <c r="AL11" s="54" t="str">
        <f>IF(AND('Mapa final'!$Y$45="Muy Alta",'Mapa final'!$AA$45="Catastrófico"),CONCATENATE("R6C",'Mapa final'!$O$45),"")</f>
        <v/>
      </c>
      <c r="AM11" s="55" t="str">
        <f>IF(AND('Mapa final'!$Y$46="Muy Alta",'Mapa final'!$AA$46="Catastrófico"),CONCATENATE("R6C",'Mapa final'!$O$46),"")</f>
        <v/>
      </c>
      <c r="AN11" s="82"/>
      <c r="AO11" s="528"/>
      <c r="AP11" s="529"/>
      <c r="AQ11" s="529"/>
      <c r="AR11" s="529"/>
      <c r="AS11" s="529"/>
      <c r="AT11" s="530"/>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row>
    <row r="12" spans="1:91" ht="15" customHeight="1" x14ac:dyDescent="0.25">
      <c r="A12" s="82"/>
      <c r="B12" s="466"/>
      <c r="C12" s="466"/>
      <c r="D12" s="467"/>
      <c r="E12" s="507"/>
      <c r="F12" s="508"/>
      <c r="G12" s="508"/>
      <c r="H12" s="508"/>
      <c r="I12" s="509"/>
      <c r="J12" s="50" t="str">
        <f>IF(AND('Mapa final'!$Y$47="Muy Alta",'Mapa final'!$AA$47="Leve"),CONCATENATE("R7C",'Mapa final'!$O$47),"")</f>
        <v/>
      </c>
      <c r="K12" s="51" t="str">
        <f>IF(AND('Mapa final'!$Y$48="Muy Alta",'Mapa final'!$AA$48="Leve"),CONCATENATE("R7C",'Mapa final'!$O$48),"")</f>
        <v/>
      </c>
      <c r="L12" s="56" t="str">
        <f>IF(AND('Mapa final'!$Y$49="Muy Alta",'Mapa final'!$AA$49="Leve"),CONCATENATE("R7C",'Mapa final'!$O$49),"")</f>
        <v/>
      </c>
      <c r="M12" s="56" t="str">
        <f>IF(AND('Mapa final'!$Y$50="Muy Alta",'Mapa final'!$AA$50="Leve"),CONCATENATE("R7C",'Mapa final'!$O$50),"")</f>
        <v/>
      </c>
      <c r="N12" s="56" t="str">
        <f>IF(AND('Mapa final'!$Y$51="Muy Alta",'Mapa final'!$AA$51="Leve"),CONCATENATE("R7C",'Mapa final'!$O$51),"")</f>
        <v/>
      </c>
      <c r="O12" s="52" t="str">
        <f>IF(AND('Mapa final'!$Y$52="Muy Alta",'Mapa final'!$AA$52="Leve"),CONCATENATE("R7C",'Mapa final'!$O$52),"")</f>
        <v/>
      </c>
      <c r="P12" s="50" t="str">
        <f>IF(AND('Mapa final'!$Y$47="Muy Alta",'Mapa final'!$AA$47="Menor"),CONCATENATE("R7C",'Mapa final'!$O$47),"")</f>
        <v/>
      </c>
      <c r="Q12" s="51" t="str">
        <f>IF(AND('Mapa final'!$Y$48="Muy Alta",'Mapa final'!$AA$48="Menor"),CONCATENATE("R7C",'Mapa final'!$O$48),"")</f>
        <v/>
      </c>
      <c r="R12" s="56" t="str">
        <f>IF(AND('Mapa final'!$Y$49="Muy Alta",'Mapa final'!$AA$49="Menor"),CONCATENATE("R7C",'Mapa final'!$O$49),"")</f>
        <v/>
      </c>
      <c r="S12" s="56" t="str">
        <f>IF(AND('Mapa final'!$Y$50="Muy Alta",'Mapa final'!$AA$50="Menor"),CONCATENATE("R7C",'Mapa final'!$O$50),"")</f>
        <v/>
      </c>
      <c r="T12" s="56" t="str">
        <f>IF(AND('Mapa final'!$Y$51="Muy Alta",'Mapa final'!$AA$51="Menor"),CONCATENATE("R7C",'Mapa final'!$O$51),"")</f>
        <v/>
      </c>
      <c r="U12" s="52" t="str">
        <f>IF(AND('Mapa final'!$Y$52="Muy Alta",'Mapa final'!$AA$52="Menor"),CONCATENATE("R7C",'Mapa final'!$O$52),"")</f>
        <v/>
      </c>
      <c r="V12" s="50" t="str">
        <f>IF(AND('Mapa final'!$Y$47="Muy Alta",'Mapa final'!$AA$47="Moderado"),CONCATENATE("R7C",'Mapa final'!$O$47),"")</f>
        <v/>
      </c>
      <c r="W12" s="51" t="str">
        <f>IF(AND('Mapa final'!$Y$48="Muy Alta",'Mapa final'!$AA$48="Moderado"),CONCATENATE("R7C",'Mapa final'!$O$48),"")</f>
        <v/>
      </c>
      <c r="X12" s="56" t="str">
        <f>IF(AND('Mapa final'!$Y$49="Muy Alta",'Mapa final'!$AA$49="Moderado"),CONCATENATE("R7C",'Mapa final'!$O$49),"")</f>
        <v/>
      </c>
      <c r="Y12" s="56" t="str">
        <f>IF(AND('Mapa final'!$Y$50="Muy Alta",'Mapa final'!$AA$50="Moderado"),CONCATENATE("R7C",'Mapa final'!$O$50),"")</f>
        <v/>
      </c>
      <c r="Z12" s="56" t="str">
        <f>IF(AND('Mapa final'!$Y$51="Muy Alta",'Mapa final'!$AA$51="Moderado"),CONCATENATE("R7C",'Mapa final'!$O$51),"")</f>
        <v/>
      </c>
      <c r="AA12" s="52" t="str">
        <f>IF(AND('Mapa final'!$Y$52="Muy Alta",'Mapa final'!$AA$52="Moderado"),CONCATENATE("R7C",'Mapa final'!$O$52),"")</f>
        <v/>
      </c>
      <c r="AB12" s="50" t="str">
        <f>IF(AND('Mapa final'!$Y$47="Muy Alta",'Mapa final'!$AA$47="Mayor"),CONCATENATE("R7C",'Mapa final'!$O$47),"")</f>
        <v/>
      </c>
      <c r="AC12" s="51" t="str">
        <f>IF(AND('Mapa final'!$Y$48="Muy Alta",'Mapa final'!$AA$48="Mayor"),CONCATENATE("R7C",'Mapa final'!$O$48),"")</f>
        <v/>
      </c>
      <c r="AD12" s="56" t="str">
        <f>IF(AND('Mapa final'!$Y$49="Muy Alta",'Mapa final'!$AA$49="Mayor"),CONCATENATE("R7C",'Mapa final'!$O$49),"")</f>
        <v/>
      </c>
      <c r="AE12" s="56" t="str">
        <f>IF(AND('Mapa final'!$Y$50="Muy Alta",'Mapa final'!$AA$50="Mayor"),CONCATENATE("R7C",'Mapa final'!$O$50),"")</f>
        <v/>
      </c>
      <c r="AF12" s="56" t="str">
        <f>IF(AND('Mapa final'!$Y$51="Muy Alta",'Mapa final'!$AA$51="Mayor"),CONCATENATE("R7C",'Mapa final'!$O$51),"")</f>
        <v/>
      </c>
      <c r="AG12" s="52" t="str">
        <f>IF(AND('Mapa final'!$Y$52="Muy Alta",'Mapa final'!$AA$52="Mayor"),CONCATENATE("R7C",'Mapa final'!$O$52),"")</f>
        <v/>
      </c>
      <c r="AH12" s="53" t="str">
        <f>IF(AND('Mapa final'!$Y$47="Muy Alta",'Mapa final'!$AA$47="Catastrófico"),CONCATENATE("R7C",'Mapa final'!$O$47),"")</f>
        <v/>
      </c>
      <c r="AI12" s="54" t="str">
        <f>IF(AND('Mapa final'!$Y$48="Muy Alta",'Mapa final'!$AA$48="Catastrófico"),CONCATENATE("R7C",'Mapa final'!$O$48),"")</f>
        <v/>
      </c>
      <c r="AJ12" s="54" t="str">
        <f>IF(AND('Mapa final'!$Y$49="Muy Alta",'Mapa final'!$AA$49="Catastrófico"),CONCATENATE("R7C",'Mapa final'!$O$49),"")</f>
        <v/>
      </c>
      <c r="AK12" s="54" t="str">
        <f>IF(AND('Mapa final'!$Y$50="Muy Alta",'Mapa final'!$AA$50="Catastrófico"),CONCATENATE("R7C",'Mapa final'!$O$50),"")</f>
        <v/>
      </c>
      <c r="AL12" s="54" t="str">
        <f>IF(AND('Mapa final'!$Y$51="Muy Alta",'Mapa final'!$AA$51="Catastrófico"),CONCATENATE("R7C",'Mapa final'!$O$51),"")</f>
        <v/>
      </c>
      <c r="AM12" s="55" t="str">
        <f>IF(AND('Mapa final'!$Y$52="Muy Alta",'Mapa final'!$AA$52="Catastrófico"),CONCATENATE("R7C",'Mapa final'!$O$52),"")</f>
        <v/>
      </c>
      <c r="AN12" s="82"/>
      <c r="AO12" s="528"/>
      <c r="AP12" s="529"/>
      <c r="AQ12" s="529"/>
      <c r="AR12" s="529"/>
      <c r="AS12" s="529"/>
      <c r="AT12" s="530"/>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row>
    <row r="13" spans="1:91" ht="15" customHeight="1" x14ac:dyDescent="0.25">
      <c r="A13" s="82"/>
      <c r="B13" s="466"/>
      <c r="C13" s="466"/>
      <c r="D13" s="467"/>
      <c r="E13" s="507"/>
      <c r="F13" s="508"/>
      <c r="G13" s="508"/>
      <c r="H13" s="508"/>
      <c r="I13" s="509"/>
      <c r="J13" s="50" t="str">
        <f>IF(AND('Mapa final'!$Y$53="Muy Alta",'Mapa final'!$AA$53="Leve"),CONCATENATE("R8C",'Mapa final'!$O$53),"")</f>
        <v/>
      </c>
      <c r="K13" s="51" t="str">
        <f>IF(AND('Mapa final'!$Y$54="Muy Alta",'Mapa final'!$AA$54="Leve"),CONCATENATE("R8C",'Mapa final'!$O$54),"")</f>
        <v/>
      </c>
      <c r="L13" s="56" t="str">
        <f>IF(AND('Mapa final'!$Y$55="Muy Alta",'Mapa final'!$AA$55="Leve"),CONCATENATE("R8C",'Mapa final'!$O$55),"")</f>
        <v/>
      </c>
      <c r="M13" s="56" t="str">
        <f>IF(AND('Mapa final'!$Y$56="Muy Alta",'Mapa final'!$AA$56="Leve"),CONCATENATE("R8C",'Mapa final'!$O$56),"")</f>
        <v/>
      </c>
      <c r="N13" s="56" t="str">
        <f>IF(AND('Mapa final'!$Y$57="Muy Alta",'Mapa final'!$AA$57="Leve"),CONCATENATE("R8C",'Mapa final'!$O$57),"")</f>
        <v/>
      </c>
      <c r="O13" s="52" t="str">
        <f>IF(AND('Mapa final'!$Y$58="Muy Alta",'Mapa final'!$AA$58="Leve"),CONCATENATE("R8C",'Mapa final'!$O$58),"")</f>
        <v/>
      </c>
      <c r="P13" s="50" t="str">
        <f>IF(AND('Mapa final'!$Y$53="Muy Alta",'Mapa final'!$AA$53="Menor"),CONCATENATE("R8C",'Mapa final'!$O$53),"")</f>
        <v/>
      </c>
      <c r="Q13" s="51" t="str">
        <f>IF(AND('Mapa final'!$Y$54="Muy Alta",'Mapa final'!$AA$54="Menor"),CONCATENATE("R8C",'Mapa final'!$O$54),"")</f>
        <v/>
      </c>
      <c r="R13" s="56" t="str">
        <f>IF(AND('Mapa final'!$Y$55="Muy Alta",'Mapa final'!$AA$55="Menor"),CONCATENATE("R8C",'Mapa final'!$O$55),"")</f>
        <v/>
      </c>
      <c r="S13" s="56" t="str">
        <f>IF(AND('Mapa final'!$Y$56="Muy Alta",'Mapa final'!$AA$56="Menor"),CONCATENATE("R8C",'Mapa final'!$O$56),"")</f>
        <v/>
      </c>
      <c r="T13" s="56" t="str">
        <f>IF(AND('Mapa final'!$Y$57="Muy Alta",'Mapa final'!$AA$57="Menor"),CONCATENATE("R8C",'Mapa final'!$O$57),"")</f>
        <v/>
      </c>
      <c r="U13" s="52" t="str">
        <f>IF(AND('Mapa final'!$Y$58="Muy Alta",'Mapa final'!$AA$58="Menor"),CONCATENATE("R8C",'Mapa final'!$O$58),"")</f>
        <v/>
      </c>
      <c r="V13" s="50" t="str">
        <f>IF(AND('Mapa final'!$Y$53="Muy Alta",'Mapa final'!$AA$53="Moderado"),CONCATENATE("R8C",'Mapa final'!$O$53),"")</f>
        <v/>
      </c>
      <c r="W13" s="51" t="str">
        <f>IF(AND('Mapa final'!$Y$54="Muy Alta",'Mapa final'!$AA$54="Moderado"),CONCATENATE("R8C",'Mapa final'!$O$54),"")</f>
        <v/>
      </c>
      <c r="X13" s="56" t="str">
        <f>IF(AND('Mapa final'!$Y$55="Muy Alta",'Mapa final'!$AA$55="Moderado"),CONCATENATE("R8C",'Mapa final'!$O$55),"")</f>
        <v/>
      </c>
      <c r="Y13" s="56" t="str">
        <f>IF(AND('Mapa final'!$Y$56="Muy Alta",'Mapa final'!$AA$56="Moderado"),CONCATENATE("R8C",'Mapa final'!$O$56),"")</f>
        <v/>
      </c>
      <c r="Z13" s="56" t="str">
        <f>IF(AND('Mapa final'!$Y$57="Muy Alta",'Mapa final'!$AA$57="Moderado"),CONCATENATE("R8C",'Mapa final'!$O$57),"")</f>
        <v/>
      </c>
      <c r="AA13" s="52" t="str">
        <f>IF(AND('Mapa final'!$Y$58="Muy Alta",'Mapa final'!$AA$58="Moderado"),CONCATENATE("R8C",'Mapa final'!$O$58),"")</f>
        <v/>
      </c>
      <c r="AB13" s="50" t="str">
        <f>IF(AND('Mapa final'!$Y$53="Muy Alta",'Mapa final'!$AA$53="Mayor"),CONCATENATE("R8C",'Mapa final'!$O$53),"")</f>
        <v/>
      </c>
      <c r="AC13" s="51" t="str">
        <f>IF(AND('Mapa final'!$Y$54="Muy Alta",'Mapa final'!$AA$54="Mayor"),CONCATENATE("R8C",'Mapa final'!$O$54),"")</f>
        <v/>
      </c>
      <c r="AD13" s="56" t="str">
        <f>IF(AND('Mapa final'!$Y$55="Muy Alta",'Mapa final'!$AA$55="Mayor"),CONCATENATE("R8C",'Mapa final'!$O$55),"")</f>
        <v/>
      </c>
      <c r="AE13" s="56" t="str">
        <f>IF(AND('Mapa final'!$Y$56="Muy Alta",'Mapa final'!$AA$56="Mayor"),CONCATENATE("R8C",'Mapa final'!$O$56),"")</f>
        <v/>
      </c>
      <c r="AF13" s="56" t="str">
        <f>IF(AND('Mapa final'!$Y$57="Muy Alta",'Mapa final'!$AA$57="Mayor"),CONCATENATE("R8C",'Mapa final'!$O$57),"")</f>
        <v/>
      </c>
      <c r="AG13" s="52" t="str">
        <f>IF(AND('Mapa final'!$Y$58="Muy Alta",'Mapa final'!$AA$58="Mayor"),CONCATENATE("R8C",'Mapa final'!$O$58),"")</f>
        <v/>
      </c>
      <c r="AH13" s="53" t="str">
        <f>IF(AND('Mapa final'!$Y$53="Muy Alta",'Mapa final'!$AA$53="Catastrófico"),CONCATENATE("R8C",'Mapa final'!$O$53),"")</f>
        <v/>
      </c>
      <c r="AI13" s="54" t="str">
        <f>IF(AND('Mapa final'!$Y$54="Muy Alta",'Mapa final'!$AA$54="Catastrófico"),CONCATENATE("R8C",'Mapa final'!$O$54),"")</f>
        <v/>
      </c>
      <c r="AJ13" s="54" t="str">
        <f>IF(AND('Mapa final'!$Y$55="Muy Alta",'Mapa final'!$AA$55="Catastrófico"),CONCATENATE("R8C",'Mapa final'!$O$55),"")</f>
        <v/>
      </c>
      <c r="AK13" s="54" t="str">
        <f>IF(AND('Mapa final'!$Y$56="Muy Alta",'Mapa final'!$AA$56="Catastrófico"),CONCATENATE("R8C",'Mapa final'!$O$56),"")</f>
        <v/>
      </c>
      <c r="AL13" s="54" t="str">
        <f>IF(AND('Mapa final'!$Y$57="Muy Alta",'Mapa final'!$AA$57="Catastrófico"),CONCATENATE("R8C",'Mapa final'!$O$57),"")</f>
        <v/>
      </c>
      <c r="AM13" s="55" t="str">
        <f>IF(AND('Mapa final'!$Y$58="Muy Alta",'Mapa final'!$AA$58="Catastrófico"),CONCATENATE("R8C",'Mapa final'!$O$58),"")</f>
        <v/>
      </c>
      <c r="AN13" s="82"/>
      <c r="AO13" s="528"/>
      <c r="AP13" s="529"/>
      <c r="AQ13" s="529"/>
      <c r="AR13" s="529"/>
      <c r="AS13" s="529"/>
      <c r="AT13" s="530"/>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row>
    <row r="14" spans="1:91" ht="15" customHeight="1" x14ac:dyDescent="0.25">
      <c r="A14" s="82"/>
      <c r="B14" s="466"/>
      <c r="C14" s="466"/>
      <c r="D14" s="467"/>
      <c r="E14" s="507"/>
      <c r="F14" s="508"/>
      <c r="G14" s="508"/>
      <c r="H14" s="508"/>
      <c r="I14" s="509"/>
      <c r="J14" s="50" t="str">
        <f>IF(AND('Mapa final'!$Y$59="Muy Alta",'Mapa final'!$AA$59="Leve"),CONCATENATE("R9C",'Mapa final'!$O$59),"")</f>
        <v/>
      </c>
      <c r="K14" s="51" t="str">
        <f>IF(AND('Mapa final'!$Y$60="Muy Alta",'Mapa final'!$AA$60="Leve"),CONCATENATE("R9C",'Mapa final'!$O$60),"")</f>
        <v/>
      </c>
      <c r="L14" s="56" t="str">
        <f>IF(AND('Mapa final'!$Y$61="Muy Alta",'Mapa final'!$AA$61="Leve"),CONCATENATE("R9C",'Mapa final'!$O$61),"")</f>
        <v/>
      </c>
      <c r="M14" s="56" t="str">
        <f>IF(AND('Mapa final'!$Y$62="Muy Alta",'Mapa final'!$AA$62="Leve"),CONCATENATE("R9C",'Mapa final'!$O$62),"")</f>
        <v/>
      </c>
      <c r="N14" s="56" t="str">
        <f>IF(AND('Mapa final'!$Y$63="Muy Alta",'Mapa final'!$AA$63="Leve"),CONCATENATE("R9C",'Mapa final'!$O$63),"")</f>
        <v/>
      </c>
      <c r="O14" s="52" t="str">
        <f>IF(AND('Mapa final'!$Y$64="Muy Alta",'Mapa final'!$AA$64="Leve"),CONCATENATE("R9C",'Mapa final'!$O$64),"")</f>
        <v/>
      </c>
      <c r="P14" s="50" t="str">
        <f>IF(AND('Mapa final'!$Y$59="Muy Alta",'Mapa final'!$AA$59="Menor"),CONCATENATE("R9C",'Mapa final'!$O$59),"")</f>
        <v/>
      </c>
      <c r="Q14" s="51" t="str">
        <f>IF(AND('Mapa final'!$Y$60="Muy Alta",'Mapa final'!$AA$60="Menor"),CONCATENATE("R9C",'Mapa final'!$O$60),"")</f>
        <v/>
      </c>
      <c r="R14" s="56" t="str">
        <f>IF(AND('Mapa final'!$Y$61="Muy Alta",'Mapa final'!$AA$61="Menor"),CONCATENATE("R9C",'Mapa final'!$O$61),"")</f>
        <v/>
      </c>
      <c r="S14" s="56" t="str">
        <f>IF(AND('Mapa final'!$Y$62="Muy Alta",'Mapa final'!$AA$62="Menor"),CONCATENATE("R9C",'Mapa final'!$O$62),"")</f>
        <v/>
      </c>
      <c r="T14" s="56" t="str">
        <f>IF(AND('Mapa final'!$Y$63="Muy Alta",'Mapa final'!$AA$63="Menor"),CONCATENATE("R9C",'Mapa final'!$O$63),"")</f>
        <v/>
      </c>
      <c r="U14" s="52" t="str">
        <f>IF(AND('Mapa final'!$Y$64="Muy Alta",'Mapa final'!$AA$64="Menor"),CONCATENATE("R9C",'Mapa final'!$O$64),"")</f>
        <v/>
      </c>
      <c r="V14" s="50" t="str">
        <f>IF(AND('Mapa final'!$Y$59="Muy Alta",'Mapa final'!$AA$59="Moderado"),CONCATENATE("R9C",'Mapa final'!$O$59),"")</f>
        <v/>
      </c>
      <c r="W14" s="51" t="str">
        <f>IF(AND('Mapa final'!$Y$60="Muy Alta",'Mapa final'!$AA$60="Moderado"),CONCATENATE("R9C",'Mapa final'!$O$60),"")</f>
        <v/>
      </c>
      <c r="X14" s="56" t="str">
        <f>IF(AND('Mapa final'!$Y$61="Muy Alta",'Mapa final'!$AA$61="Moderado"),CONCATENATE("R9C",'Mapa final'!$O$61),"")</f>
        <v/>
      </c>
      <c r="Y14" s="56" t="str">
        <f>IF(AND('Mapa final'!$Y$62="Muy Alta",'Mapa final'!$AA$62="Moderado"),CONCATENATE("R9C",'Mapa final'!$O$62),"")</f>
        <v/>
      </c>
      <c r="Z14" s="56" t="str">
        <f>IF(AND('Mapa final'!$Y$63="Muy Alta",'Mapa final'!$AA$63="Moderado"),CONCATENATE("R9C",'Mapa final'!$O$63),"")</f>
        <v/>
      </c>
      <c r="AA14" s="52" t="str">
        <f>IF(AND('Mapa final'!$Y$64="Muy Alta",'Mapa final'!$AA$64="Moderado"),CONCATENATE("R9C",'Mapa final'!$O$64),"")</f>
        <v/>
      </c>
      <c r="AB14" s="50" t="str">
        <f>IF(AND('Mapa final'!$Y$59="Muy Alta",'Mapa final'!$AA$59="Mayor"),CONCATENATE("R9C",'Mapa final'!$O$59),"")</f>
        <v/>
      </c>
      <c r="AC14" s="51" t="str">
        <f>IF(AND('Mapa final'!$Y$60="Muy Alta",'Mapa final'!$AA$60="Mayor"),CONCATENATE("R9C",'Mapa final'!$O$60),"")</f>
        <v/>
      </c>
      <c r="AD14" s="56" t="str">
        <f>IF(AND('Mapa final'!$Y$61="Muy Alta",'Mapa final'!$AA$61="Mayor"),CONCATENATE("R9C",'Mapa final'!$O$61),"")</f>
        <v/>
      </c>
      <c r="AE14" s="56" t="str">
        <f>IF(AND('Mapa final'!$Y$62="Muy Alta",'Mapa final'!$AA$62="Mayor"),CONCATENATE("R9C",'Mapa final'!$O$62),"")</f>
        <v/>
      </c>
      <c r="AF14" s="56" t="str">
        <f>IF(AND('Mapa final'!$Y$63="Muy Alta",'Mapa final'!$AA$63="Mayor"),CONCATENATE("R9C",'Mapa final'!$O$63),"")</f>
        <v/>
      </c>
      <c r="AG14" s="52" t="str">
        <f>IF(AND('Mapa final'!$Y$64="Muy Alta",'Mapa final'!$AA$64="Mayor"),CONCATENATE("R9C",'Mapa final'!$O$64),"")</f>
        <v/>
      </c>
      <c r="AH14" s="53" t="str">
        <f>IF(AND('Mapa final'!$Y$59="Muy Alta",'Mapa final'!$AA$59="Catastrófico"),CONCATENATE("R9C",'Mapa final'!$O$59),"")</f>
        <v/>
      </c>
      <c r="AI14" s="54" t="str">
        <f>IF(AND('Mapa final'!$Y$60="Muy Alta",'Mapa final'!$AA$60="Catastrófico"),CONCATENATE("R9C",'Mapa final'!$O$60),"")</f>
        <v/>
      </c>
      <c r="AJ14" s="54" t="str">
        <f>IF(AND('Mapa final'!$Y$61="Muy Alta",'Mapa final'!$AA$61="Catastrófico"),CONCATENATE("R9C",'Mapa final'!$O$61),"")</f>
        <v/>
      </c>
      <c r="AK14" s="54" t="str">
        <f>IF(AND('Mapa final'!$Y$62="Muy Alta",'Mapa final'!$AA$62="Catastrófico"),CONCATENATE("R9C",'Mapa final'!$O$62),"")</f>
        <v/>
      </c>
      <c r="AL14" s="54" t="str">
        <f>IF(AND('Mapa final'!$Y$63="Muy Alta",'Mapa final'!$AA$63="Catastrófico"),CONCATENATE("R9C",'Mapa final'!$O$63),"")</f>
        <v/>
      </c>
      <c r="AM14" s="55" t="str">
        <f>IF(AND('Mapa final'!$Y$64="Muy Alta",'Mapa final'!$AA$64="Catastrófico"),CONCATENATE("R9C",'Mapa final'!$O$64),"")</f>
        <v/>
      </c>
      <c r="AN14" s="82"/>
      <c r="AO14" s="528"/>
      <c r="AP14" s="529"/>
      <c r="AQ14" s="529"/>
      <c r="AR14" s="529"/>
      <c r="AS14" s="529"/>
      <c r="AT14" s="530"/>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row>
    <row r="15" spans="1:91" ht="15.75" customHeight="1" thickBot="1" x14ac:dyDescent="0.3">
      <c r="A15" s="82"/>
      <c r="B15" s="466"/>
      <c r="C15" s="466"/>
      <c r="D15" s="467"/>
      <c r="E15" s="510"/>
      <c r="F15" s="511"/>
      <c r="G15" s="511"/>
      <c r="H15" s="511"/>
      <c r="I15" s="512"/>
      <c r="J15" s="57" t="str">
        <f>IF(AND('Mapa final'!$Y$65="Muy Alta",'Mapa final'!$AA$65="Leve"),CONCATENATE("R10C",'Mapa final'!$O$65),"")</f>
        <v/>
      </c>
      <c r="K15" s="58" t="str">
        <f>IF(AND('Mapa final'!$Y$66="Muy Alta",'Mapa final'!$AA$66="Leve"),CONCATENATE("R10C",'Mapa final'!$O$66),"")</f>
        <v/>
      </c>
      <c r="L15" s="58" t="str">
        <f>IF(AND('Mapa final'!$Y$67="Muy Alta",'Mapa final'!$AA$67="Leve"),CONCATENATE("R10C",'Mapa final'!$O$67),"")</f>
        <v/>
      </c>
      <c r="M15" s="58" t="str">
        <f>IF(AND('Mapa final'!$Y$68="Muy Alta",'Mapa final'!$AA$68="Leve"),CONCATENATE("R10C",'Mapa final'!$O$68),"")</f>
        <v/>
      </c>
      <c r="N15" s="58" t="str">
        <f>IF(AND('Mapa final'!$Y$69="Muy Alta",'Mapa final'!$AA$69="Leve"),CONCATENATE("R10C",'Mapa final'!$O$69),"")</f>
        <v/>
      </c>
      <c r="O15" s="59" t="str">
        <f>IF(AND('Mapa final'!$Y$70="Muy Alta",'Mapa final'!$AA$70="Leve"),CONCATENATE("R10C",'Mapa final'!$O$70),"")</f>
        <v/>
      </c>
      <c r="P15" s="50" t="str">
        <f>IF(AND('Mapa final'!$Y$65="Muy Alta",'Mapa final'!$AA$65="Menor"),CONCATENATE("R10C",'Mapa final'!$O$65),"")</f>
        <v/>
      </c>
      <c r="Q15" s="51" t="str">
        <f>IF(AND('Mapa final'!$Y$66="Muy Alta",'Mapa final'!$AA$66="Menor"),CONCATENATE("R10C",'Mapa final'!$O$66),"")</f>
        <v/>
      </c>
      <c r="R15" s="51" t="str">
        <f>IF(AND('Mapa final'!$Y$67="Muy Alta",'Mapa final'!$AA$67="Menor"),CONCATENATE("R10C",'Mapa final'!$O$67),"")</f>
        <v/>
      </c>
      <c r="S15" s="51" t="str">
        <f>IF(AND('Mapa final'!$Y$68="Muy Alta",'Mapa final'!$AA$68="Menor"),CONCATENATE("R10C",'Mapa final'!$O$68),"")</f>
        <v/>
      </c>
      <c r="T15" s="51" t="str">
        <f>IF(AND('Mapa final'!$Y$69="Muy Alta",'Mapa final'!$AA$69="Menor"),CONCATENATE("R10C",'Mapa final'!$O$69),"")</f>
        <v/>
      </c>
      <c r="U15" s="52" t="str">
        <f>IF(AND('Mapa final'!$Y$70="Muy Alta",'Mapa final'!$AA$70="Menor"),CONCATENATE("R10C",'Mapa final'!$O$70),"")</f>
        <v/>
      </c>
      <c r="V15" s="57" t="str">
        <f>IF(AND('Mapa final'!$Y$65="Muy Alta",'Mapa final'!$AA$65="Moderado"),CONCATENATE("R10C",'Mapa final'!$O$65),"")</f>
        <v/>
      </c>
      <c r="W15" s="58" t="str">
        <f>IF(AND('Mapa final'!$Y$66="Muy Alta",'Mapa final'!$AA$66="Moderado"),CONCATENATE("R10C",'Mapa final'!$O$66),"")</f>
        <v/>
      </c>
      <c r="X15" s="58" t="str">
        <f>IF(AND('Mapa final'!$Y$67="Muy Alta",'Mapa final'!$AA$67="Moderado"),CONCATENATE("R10C",'Mapa final'!$O$67),"")</f>
        <v/>
      </c>
      <c r="Y15" s="58" t="str">
        <f>IF(AND('Mapa final'!$Y$68="Muy Alta",'Mapa final'!$AA$68="Moderado"),CONCATENATE("R10C",'Mapa final'!$O$68),"")</f>
        <v/>
      </c>
      <c r="Z15" s="58" t="str">
        <f>IF(AND('Mapa final'!$Y$69="Muy Alta",'Mapa final'!$AA$69="Moderado"),CONCATENATE("R10C",'Mapa final'!$O$69),"")</f>
        <v/>
      </c>
      <c r="AA15" s="59" t="str">
        <f>IF(AND('Mapa final'!$Y$70="Muy Alta",'Mapa final'!$AA$70="Moderado"),CONCATENATE("R10C",'Mapa final'!$O$70),"")</f>
        <v/>
      </c>
      <c r="AB15" s="50" t="str">
        <f>IF(AND('Mapa final'!$Y$65="Muy Alta",'Mapa final'!$AA$65="Mayor"),CONCATENATE("R10C",'Mapa final'!$O$65),"")</f>
        <v/>
      </c>
      <c r="AC15" s="51" t="str">
        <f>IF(AND('Mapa final'!$Y$66="Muy Alta",'Mapa final'!$AA$66="Mayor"),CONCATENATE("R10C",'Mapa final'!$O$66),"")</f>
        <v/>
      </c>
      <c r="AD15" s="51" t="str">
        <f>IF(AND('Mapa final'!$Y$67="Muy Alta",'Mapa final'!$AA$67="Mayor"),CONCATENATE("R10C",'Mapa final'!$O$67),"")</f>
        <v/>
      </c>
      <c r="AE15" s="51" t="str">
        <f>IF(AND('Mapa final'!$Y$68="Muy Alta",'Mapa final'!$AA$68="Mayor"),CONCATENATE("R10C",'Mapa final'!$O$68),"")</f>
        <v/>
      </c>
      <c r="AF15" s="51" t="str">
        <f>IF(AND('Mapa final'!$Y$69="Muy Alta",'Mapa final'!$AA$69="Mayor"),CONCATENATE("R10C",'Mapa final'!$O$69),"")</f>
        <v/>
      </c>
      <c r="AG15" s="52" t="str">
        <f>IF(AND('Mapa final'!$Y$70="Muy Alta",'Mapa final'!$AA$70="Mayor"),CONCATENATE("R10C",'Mapa final'!$O$70),"")</f>
        <v/>
      </c>
      <c r="AH15" s="60" t="str">
        <f>IF(AND('Mapa final'!$Y$65="Muy Alta",'Mapa final'!$AA$65="Catastrófico"),CONCATENATE("R10C",'Mapa final'!$O$65),"")</f>
        <v/>
      </c>
      <c r="AI15" s="61" t="str">
        <f>IF(AND('Mapa final'!$Y$66="Muy Alta",'Mapa final'!$AA$66="Catastrófico"),CONCATENATE("R10C",'Mapa final'!$O$66),"")</f>
        <v/>
      </c>
      <c r="AJ15" s="61" t="str">
        <f>IF(AND('Mapa final'!$Y$67="Muy Alta",'Mapa final'!$AA$67="Catastrófico"),CONCATENATE("R10C",'Mapa final'!$O$67),"")</f>
        <v/>
      </c>
      <c r="AK15" s="61" t="str">
        <f>IF(AND('Mapa final'!$Y$68="Muy Alta",'Mapa final'!$AA$68="Catastrófico"),CONCATENATE("R10C",'Mapa final'!$O$68),"")</f>
        <v/>
      </c>
      <c r="AL15" s="61" t="str">
        <f>IF(AND('Mapa final'!$Y$69="Muy Alta",'Mapa final'!$AA$69="Catastrófico"),CONCATENATE("R10C",'Mapa final'!$O$69),"")</f>
        <v/>
      </c>
      <c r="AM15" s="62" t="str">
        <f>IF(AND('Mapa final'!$Y$70="Muy Alta",'Mapa final'!$AA$70="Catastrófico"),CONCATENATE("R10C",'Mapa final'!$O$70),"")</f>
        <v/>
      </c>
      <c r="AN15" s="82"/>
      <c r="AO15" s="531"/>
      <c r="AP15" s="532"/>
      <c r="AQ15" s="532"/>
      <c r="AR15" s="532"/>
      <c r="AS15" s="532"/>
      <c r="AT15" s="533"/>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row>
    <row r="16" spans="1:91" ht="15" customHeight="1" x14ac:dyDescent="0.25">
      <c r="A16" s="82"/>
      <c r="B16" s="466"/>
      <c r="C16" s="466"/>
      <c r="D16" s="467"/>
      <c r="E16" s="504" t="s">
        <v>115</v>
      </c>
      <c r="F16" s="505"/>
      <c r="G16" s="505"/>
      <c r="H16" s="505"/>
      <c r="I16" s="505"/>
      <c r="J16" s="63" t="str">
        <f>IF(AND('Mapa final'!$Y$10="Alta",'Mapa final'!$AA$10="Leve"),CONCATENATE("R1C",'Mapa final'!$O$10),"")</f>
        <v/>
      </c>
      <c r="K16" s="64" t="str">
        <f>IF(AND('Mapa final'!$Y$11="Alta",'Mapa final'!$AA$11="Leve"),CONCATENATE("R1C",'Mapa final'!$O$11),"")</f>
        <v/>
      </c>
      <c r="L16" s="64" t="str">
        <f>IF(AND('Mapa final'!$Y$12="Alta",'Mapa final'!$AA$12="Leve"),CONCATENATE("R1C",'Mapa final'!$O$12),"")</f>
        <v/>
      </c>
      <c r="M16" s="64" t="str">
        <f>IF(AND('Mapa final'!$Y$13="Alta",'Mapa final'!$AA$13="Leve"),CONCATENATE("R1C",'Mapa final'!$O$13),"")</f>
        <v/>
      </c>
      <c r="N16" s="64" t="str">
        <f>IF(AND('Mapa final'!$Y$14="Alta",'Mapa final'!$AA$14="Leve"),CONCATENATE("R1C",'Mapa final'!$O$14),"")</f>
        <v/>
      </c>
      <c r="O16" s="65" t="str">
        <f>IF(AND('Mapa final'!$Y$15="Alta",'Mapa final'!$AA$15="Leve"),CONCATENATE("R1C",'Mapa final'!$O$15),"")</f>
        <v/>
      </c>
      <c r="P16" s="63" t="str">
        <f>IF(AND('Mapa final'!$Y$10="Alta",'Mapa final'!$AA$10="Menor"),CONCATENATE("R1C",'Mapa final'!$O$10),"")</f>
        <v/>
      </c>
      <c r="Q16" s="64" t="str">
        <f>IF(AND('Mapa final'!$Y$11="Alta",'Mapa final'!$AA$11="Menor"),CONCATENATE("R1C",'Mapa final'!$O$11),"")</f>
        <v/>
      </c>
      <c r="R16" s="64" t="str">
        <f>IF(AND('Mapa final'!$Y$12="Alta",'Mapa final'!$AA$12="Menor"),CONCATENATE("R1C",'Mapa final'!$O$12),"")</f>
        <v/>
      </c>
      <c r="S16" s="64" t="str">
        <f>IF(AND('Mapa final'!$Y$13="Alta",'Mapa final'!$AA$13="Menor"),CONCATENATE("R1C",'Mapa final'!$O$13),"")</f>
        <v/>
      </c>
      <c r="T16" s="64" t="str">
        <f>IF(AND('Mapa final'!$Y$14="Alta",'Mapa final'!$AA$14="Menor"),CONCATENATE("R1C",'Mapa final'!$O$14),"")</f>
        <v/>
      </c>
      <c r="U16" s="65" t="str">
        <f>IF(AND('Mapa final'!$Y$15="Alta",'Mapa final'!$AA$15="Menor"),CONCATENATE("R1C",'Mapa final'!$O$15),"")</f>
        <v/>
      </c>
      <c r="V16" s="44" t="str">
        <f>IF(AND('Mapa final'!$Y$10="Alta",'Mapa final'!$AA$10="Moderado"),CONCATENATE("R1C",'Mapa final'!$O$10),"")</f>
        <v/>
      </c>
      <c r="W16" s="45" t="str">
        <f>IF(AND('Mapa final'!$Y$11="Alta",'Mapa final'!$AA$11="Moderado"),CONCATENATE("R1C",'Mapa final'!$O$11),"")</f>
        <v/>
      </c>
      <c r="X16" s="45" t="str">
        <f>IF(AND('Mapa final'!$Y$12="Alta",'Mapa final'!$AA$12="Moderado"),CONCATENATE("R1C",'Mapa final'!$O$12),"")</f>
        <v/>
      </c>
      <c r="Y16" s="45" t="str">
        <f>IF(AND('Mapa final'!$Y$13="Alta",'Mapa final'!$AA$13="Moderado"),CONCATENATE("R1C",'Mapa final'!$O$13),"")</f>
        <v/>
      </c>
      <c r="Z16" s="45" t="str">
        <f>IF(AND('Mapa final'!$Y$14="Alta",'Mapa final'!$AA$14="Moderado"),CONCATENATE("R1C",'Mapa final'!$O$14),"")</f>
        <v/>
      </c>
      <c r="AA16" s="46" t="str">
        <f>IF(AND('Mapa final'!$Y$15="Alta",'Mapa final'!$AA$15="Moderado"),CONCATENATE("R1C",'Mapa final'!$O$15),"")</f>
        <v/>
      </c>
      <c r="AB16" s="44" t="str">
        <f>IF(AND('Mapa final'!$Y$10="Alta",'Mapa final'!$AA$10="Mayor"),CONCATENATE("R1C",'Mapa final'!$O$10),"")</f>
        <v/>
      </c>
      <c r="AC16" s="45" t="str">
        <f>IF(AND('Mapa final'!$Y$11="Alta",'Mapa final'!$AA$11="Mayor"),CONCATENATE("R1C",'Mapa final'!$O$11),"")</f>
        <v/>
      </c>
      <c r="AD16" s="45" t="str">
        <f>IF(AND('Mapa final'!$Y$12="Alta",'Mapa final'!$AA$12="Mayor"),CONCATENATE("R1C",'Mapa final'!$O$12),"")</f>
        <v/>
      </c>
      <c r="AE16" s="45" t="str">
        <f>IF(AND('Mapa final'!$Y$13="Alta",'Mapa final'!$AA$13="Mayor"),CONCATENATE("R1C",'Mapa final'!$O$13),"")</f>
        <v/>
      </c>
      <c r="AF16" s="45" t="str">
        <f>IF(AND('Mapa final'!$Y$14="Alta",'Mapa final'!$AA$14="Mayor"),CONCATENATE("R1C",'Mapa final'!$O$14),"")</f>
        <v/>
      </c>
      <c r="AG16" s="46" t="str">
        <f>IF(AND('Mapa final'!$Y$15="Alta",'Mapa final'!$AA$15="Mayor"),CONCATENATE("R1C",'Mapa final'!$O$15),"")</f>
        <v/>
      </c>
      <c r="AH16" s="47" t="str">
        <f>IF(AND('Mapa final'!$Y$10="Alta",'Mapa final'!$AA$10="Catastrófico"),CONCATENATE("R1C",'Mapa final'!$O$10),"")</f>
        <v/>
      </c>
      <c r="AI16" s="48" t="str">
        <f>IF(AND('Mapa final'!$Y$11="Alta",'Mapa final'!$AA$11="Catastrófico"),CONCATENATE("R1C",'Mapa final'!$O$11),"")</f>
        <v/>
      </c>
      <c r="AJ16" s="48" t="str">
        <f>IF(AND('Mapa final'!$Y$12="Alta",'Mapa final'!$AA$12="Catastrófico"),CONCATENATE("R1C",'Mapa final'!$O$12),"")</f>
        <v/>
      </c>
      <c r="AK16" s="48" t="str">
        <f>IF(AND('Mapa final'!$Y$13="Alta",'Mapa final'!$AA$13="Catastrófico"),CONCATENATE("R1C",'Mapa final'!$O$13),"")</f>
        <v/>
      </c>
      <c r="AL16" s="48" t="str">
        <f>IF(AND('Mapa final'!$Y$14="Alta",'Mapa final'!$AA$14="Catastrófico"),CONCATENATE("R1C",'Mapa final'!$O$14),"")</f>
        <v/>
      </c>
      <c r="AM16" s="49" t="str">
        <f>IF(AND('Mapa final'!$Y$15="Alta",'Mapa final'!$AA$15="Catastrófico"),CONCATENATE("R1C",'Mapa final'!$O$15),"")</f>
        <v/>
      </c>
      <c r="AN16" s="82"/>
      <c r="AO16" s="514" t="s">
        <v>80</v>
      </c>
      <c r="AP16" s="515"/>
      <c r="AQ16" s="515"/>
      <c r="AR16" s="515"/>
      <c r="AS16" s="515"/>
      <c r="AT16" s="516"/>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row>
    <row r="17" spans="1:76" ht="15" customHeight="1" x14ac:dyDescent="0.25">
      <c r="A17" s="82"/>
      <c r="B17" s="466"/>
      <c r="C17" s="466"/>
      <c r="D17" s="467"/>
      <c r="E17" s="523"/>
      <c r="F17" s="524"/>
      <c r="G17" s="524"/>
      <c r="H17" s="524"/>
      <c r="I17" s="524"/>
      <c r="J17" s="66" t="str">
        <f>IF(AND('Mapa final'!$Y$16="Alta",'Mapa final'!$AA$16="Leve"),CONCATENATE("R2C",'Mapa final'!$O$16),"")</f>
        <v/>
      </c>
      <c r="K17" s="67" t="str">
        <f>IF(AND('Mapa final'!$Y$17="Alta",'Mapa final'!$AA$17="Leve"),CONCATENATE("R2C",'Mapa final'!$O$17),"")</f>
        <v/>
      </c>
      <c r="L17" s="67" t="str">
        <f>IF(AND('Mapa final'!$Y$18="Alta",'Mapa final'!$AA$18="Leve"),CONCATENATE("R2C",'Mapa final'!$O$18),"")</f>
        <v/>
      </c>
      <c r="M17" s="67" t="str">
        <f>IF(AND('Mapa final'!$Y$19="Alta",'Mapa final'!$AA$19="Leve"),CONCATENATE("R2C",'Mapa final'!$O$19),"")</f>
        <v/>
      </c>
      <c r="N17" s="67" t="str">
        <f>IF(AND('Mapa final'!$Y$20="Alta",'Mapa final'!$AA$20="Leve"),CONCATENATE("R2C",'Mapa final'!$O$20),"")</f>
        <v/>
      </c>
      <c r="O17" s="68" t="str">
        <f>IF(AND('Mapa final'!$Y$21="Alta",'Mapa final'!$AA$21="Leve"),CONCATENATE("R2C",'Mapa final'!$O$21),"")</f>
        <v/>
      </c>
      <c r="P17" s="66" t="str">
        <f>IF(AND('Mapa final'!$Y$16="Alta",'Mapa final'!$AA$16="Menor"),CONCATENATE("R2C",'Mapa final'!$O$16),"")</f>
        <v/>
      </c>
      <c r="Q17" s="67" t="str">
        <f>IF(AND('Mapa final'!$Y$17="Alta",'Mapa final'!$AA$17="Menor"),CONCATENATE("R2C",'Mapa final'!$O$17),"")</f>
        <v/>
      </c>
      <c r="R17" s="67" t="str">
        <f>IF(AND('Mapa final'!$Y$18="Alta",'Mapa final'!$AA$18="Menor"),CONCATENATE("R2C",'Mapa final'!$O$18),"")</f>
        <v/>
      </c>
      <c r="S17" s="67" t="str">
        <f>IF(AND('Mapa final'!$Y$19="Alta",'Mapa final'!$AA$19="Menor"),CONCATENATE("R2C",'Mapa final'!$O$19),"")</f>
        <v/>
      </c>
      <c r="T17" s="67" t="str">
        <f>IF(AND('Mapa final'!$Y$20="Alta",'Mapa final'!$AA$20="Menor"),CONCATENATE("R2C",'Mapa final'!$O$20),"")</f>
        <v/>
      </c>
      <c r="U17" s="68" t="str">
        <f>IF(AND('Mapa final'!$Y$21="Alta",'Mapa final'!$AA$21="Menor"),CONCATENATE("R2C",'Mapa final'!$O$21),"")</f>
        <v/>
      </c>
      <c r="V17" s="50" t="str">
        <f>IF(AND('Mapa final'!$Y$16="Alta",'Mapa final'!$AA$16="Moderado"),CONCATENATE("R2C",'Mapa final'!$O$16),"")</f>
        <v/>
      </c>
      <c r="W17" s="51" t="str">
        <f>IF(AND('Mapa final'!$Y$17="Alta",'Mapa final'!$AA$17="Moderado"),CONCATENATE("R2C",'Mapa final'!$O$17),"")</f>
        <v/>
      </c>
      <c r="X17" s="51" t="str">
        <f>IF(AND('Mapa final'!$Y$18="Alta",'Mapa final'!$AA$18="Moderado"),CONCATENATE("R2C",'Mapa final'!$O$18),"")</f>
        <v/>
      </c>
      <c r="Y17" s="51" t="str">
        <f>IF(AND('Mapa final'!$Y$19="Alta",'Mapa final'!$AA$19="Moderado"),CONCATENATE("R2C",'Mapa final'!$O$19),"")</f>
        <v/>
      </c>
      <c r="Z17" s="51" t="str">
        <f>IF(AND('Mapa final'!$Y$20="Alta",'Mapa final'!$AA$20="Moderado"),CONCATENATE("R2C",'Mapa final'!$O$20),"")</f>
        <v/>
      </c>
      <c r="AA17" s="52" t="str">
        <f>IF(AND('Mapa final'!$Y$21="Alta",'Mapa final'!$AA$21="Moderado"),CONCATENATE("R2C",'Mapa final'!$O$21),"")</f>
        <v/>
      </c>
      <c r="AB17" s="50" t="str">
        <f>IF(AND('Mapa final'!$Y$16="Alta",'Mapa final'!$AA$16="Mayor"),CONCATENATE("R2C",'Mapa final'!$O$16),"")</f>
        <v/>
      </c>
      <c r="AC17" s="51" t="str">
        <f>IF(AND('Mapa final'!$Y$17="Alta",'Mapa final'!$AA$17="Mayor"),CONCATENATE("R2C",'Mapa final'!$O$17),"")</f>
        <v/>
      </c>
      <c r="AD17" s="51" t="str">
        <f>IF(AND('Mapa final'!$Y$18="Alta",'Mapa final'!$AA$18="Mayor"),CONCATENATE("R2C",'Mapa final'!$O$18),"")</f>
        <v/>
      </c>
      <c r="AE17" s="51" t="str">
        <f>IF(AND('Mapa final'!$Y$19="Alta",'Mapa final'!$AA$19="Mayor"),CONCATENATE("R2C",'Mapa final'!$O$19),"")</f>
        <v/>
      </c>
      <c r="AF17" s="51" t="str">
        <f>IF(AND('Mapa final'!$Y$20="Alta",'Mapa final'!$AA$20="Mayor"),CONCATENATE("R2C",'Mapa final'!$O$20),"")</f>
        <v/>
      </c>
      <c r="AG17" s="52" t="str">
        <f>IF(AND('Mapa final'!$Y$21="Alta",'Mapa final'!$AA$21="Mayor"),CONCATENATE("R2C",'Mapa final'!$O$21),"")</f>
        <v/>
      </c>
      <c r="AH17" s="53" t="str">
        <f>IF(AND('Mapa final'!$Y$16="Alta",'Mapa final'!$AA$16="Catastrófico"),CONCATENATE("R2C",'Mapa final'!$O$16),"")</f>
        <v/>
      </c>
      <c r="AI17" s="54" t="str">
        <f>IF(AND('Mapa final'!$Y$17="Alta",'Mapa final'!$AA$17="Catastrófico"),CONCATENATE("R2C",'Mapa final'!$O$17),"")</f>
        <v/>
      </c>
      <c r="AJ17" s="54" t="str">
        <f>IF(AND('Mapa final'!$Y$18="Alta",'Mapa final'!$AA$18="Catastrófico"),CONCATENATE("R2C",'Mapa final'!$O$18),"")</f>
        <v/>
      </c>
      <c r="AK17" s="54" t="str">
        <f>IF(AND('Mapa final'!$Y$19="Alta",'Mapa final'!$AA$19="Catastrófico"),CONCATENATE("R2C",'Mapa final'!$O$19),"")</f>
        <v/>
      </c>
      <c r="AL17" s="54" t="str">
        <f>IF(AND('Mapa final'!$Y$20="Alta",'Mapa final'!$AA$20="Catastrófico"),CONCATENATE("R2C",'Mapa final'!$O$20),"")</f>
        <v/>
      </c>
      <c r="AM17" s="55" t="str">
        <f>IF(AND('Mapa final'!$Y$21="Alta",'Mapa final'!$AA$21="Catastrófico"),CONCATENATE("R2C",'Mapa final'!$O$21),"")</f>
        <v/>
      </c>
      <c r="AN17" s="82"/>
      <c r="AO17" s="517"/>
      <c r="AP17" s="518"/>
      <c r="AQ17" s="518"/>
      <c r="AR17" s="518"/>
      <c r="AS17" s="518"/>
      <c r="AT17" s="519"/>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row>
    <row r="18" spans="1:76" ht="15" customHeight="1" x14ac:dyDescent="0.25">
      <c r="A18" s="82"/>
      <c r="B18" s="466"/>
      <c r="C18" s="466"/>
      <c r="D18" s="467"/>
      <c r="E18" s="507"/>
      <c r="F18" s="508"/>
      <c r="G18" s="508"/>
      <c r="H18" s="508"/>
      <c r="I18" s="524"/>
      <c r="J18" s="66" t="str">
        <f>IF(AND('Mapa final'!$Y$22="Alta",'Mapa final'!$AA$22="Leve"),CONCATENATE("R3C",'Mapa final'!$O$22),"")</f>
        <v/>
      </c>
      <c r="K18" s="67" t="str">
        <f>IF(AND('Mapa final'!$Y$23="Alta",'Mapa final'!$AA$23="Leve"),CONCATENATE("R3C",'Mapa final'!$O$23),"")</f>
        <v/>
      </c>
      <c r="L18" s="67" t="str">
        <f>IF(AND('Mapa final'!$Y$24="Alta",'Mapa final'!$AA$24="Leve"),CONCATENATE("R3C",'Mapa final'!$O$24),"")</f>
        <v/>
      </c>
      <c r="M18" s="67" t="str">
        <f>IF(AND('Mapa final'!$Y$25="Alta",'Mapa final'!$AA$25="Leve"),CONCATENATE("R3C",'Mapa final'!$O$25),"")</f>
        <v/>
      </c>
      <c r="N18" s="67" t="str">
        <f>IF(AND('Mapa final'!$Y$26="Alta",'Mapa final'!$AA$26="Leve"),CONCATENATE("R3C",'Mapa final'!$O$26),"")</f>
        <v/>
      </c>
      <c r="O18" s="68" t="str">
        <f>IF(AND('Mapa final'!$Y$27="Alta",'Mapa final'!$AA$27="Leve"),CONCATENATE("R3C",'Mapa final'!$O$27),"")</f>
        <v/>
      </c>
      <c r="P18" s="66" t="str">
        <f>IF(AND('Mapa final'!$Y$22="Alta",'Mapa final'!$AA$22="Menor"),CONCATENATE("R3C",'Mapa final'!$O$22),"")</f>
        <v/>
      </c>
      <c r="Q18" s="67" t="str">
        <f>IF(AND('Mapa final'!$Y$23="Alta",'Mapa final'!$AA$23="Menor"),CONCATENATE("R3C",'Mapa final'!$O$23),"")</f>
        <v/>
      </c>
      <c r="R18" s="67" t="str">
        <f>IF(AND('Mapa final'!$Y$24="Alta",'Mapa final'!$AA$24="Menor"),CONCATENATE("R3C",'Mapa final'!$O$24),"")</f>
        <v/>
      </c>
      <c r="S18" s="67" t="str">
        <f>IF(AND('Mapa final'!$Y$25="Alta",'Mapa final'!$AA$25="Menor"),CONCATENATE("R3C",'Mapa final'!$O$25),"")</f>
        <v/>
      </c>
      <c r="T18" s="67" t="str">
        <f>IF(AND('Mapa final'!$Y$26="Alta",'Mapa final'!$AA$26="Menor"),CONCATENATE("R3C",'Mapa final'!$O$26),"")</f>
        <v/>
      </c>
      <c r="U18" s="68" t="str">
        <f>IF(AND('Mapa final'!$Y$27="Alta",'Mapa final'!$AA$27="Menor"),CONCATENATE("R3C",'Mapa final'!$O$27),"")</f>
        <v/>
      </c>
      <c r="V18" s="50" t="str">
        <f>IF(AND('Mapa final'!$Y$22="Alta",'Mapa final'!$AA$22="Moderado"),CONCATENATE("R3C",'Mapa final'!$O$22),"")</f>
        <v/>
      </c>
      <c r="W18" s="51" t="str">
        <f>IF(AND('Mapa final'!$Y$23="Alta",'Mapa final'!$AA$23="Moderado"),CONCATENATE("R3C",'Mapa final'!$O$23),"")</f>
        <v/>
      </c>
      <c r="X18" s="51" t="str">
        <f>IF(AND('Mapa final'!$Y$24="Alta",'Mapa final'!$AA$24="Moderado"),CONCATENATE("R3C",'Mapa final'!$O$24),"")</f>
        <v/>
      </c>
      <c r="Y18" s="51" t="str">
        <f>IF(AND('Mapa final'!$Y$25="Alta",'Mapa final'!$AA$25="Moderado"),CONCATENATE("R3C",'Mapa final'!$O$25),"")</f>
        <v/>
      </c>
      <c r="Z18" s="51" t="str">
        <f>IF(AND('Mapa final'!$Y$26="Alta",'Mapa final'!$AA$26="Moderado"),CONCATENATE("R3C",'Mapa final'!$O$26),"")</f>
        <v/>
      </c>
      <c r="AA18" s="52" t="str">
        <f>IF(AND('Mapa final'!$Y$27="Alta",'Mapa final'!$AA$27="Moderado"),CONCATENATE("R3C",'Mapa final'!$O$27),"")</f>
        <v/>
      </c>
      <c r="AB18" s="50" t="str">
        <f>IF(AND('Mapa final'!$Y$22="Alta",'Mapa final'!$AA$22="Mayor"),CONCATENATE("R3C",'Mapa final'!$O$22),"")</f>
        <v/>
      </c>
      <c r="AC18" s="51" t="str">
        <f>IF(AND('Mapa final'!$Y$23="Alta",'Mapa final'!$AA$23="Mayor"),CONCATENATE("R3C",'Mapa final'!$O$23),"")</f>
        <v/>
      </c>
      <c r="AD18" s="51" t="str">
        <f>IF(AND('Mapa final'!$Y$24="Alta",'Mapa final'!$AA$24="Mayor"),CONCATENATE("R3C",'Mapa final'!$O$24),"")</f>
        <v/>
      </c>
      <c r="AE18" s="51" t="str">
        <f>IF(AND('Mapa final'!$Y$25="Alta",'Mapa final'!$AA$25="Mayor"),CONCATENATE("R3C",'Mapa final'!$O$25),"")</f>
        <v/>
      </c>
      <c r="AF18" s="51" t="str">
        <f>IF(AND('Mapa final'!$Y$26="Alta",'Mapa final'!$AA$26="Mayor"),CONCATENATE("R3C",'Mapa final'!$O$26),"")</f>
        <v/>
      </c>
      <c r="AG18" s="52" t="str">
        <f>IF(AND('Mapa final'!$Y$27="Alta",'Mapa final'!$AA$27="Mayor"),CONCATENATE("R3C",'Mapa final'!$O$27),"")</f>
        <v/>
      </c>
      <c r="AH18" s="53" t="str">
        <f>IF(AND('Mapa final'!$Y$22="Alta",'Mapa final'!$AA$22="Catastrófico"),CONCATENATE("R3C",'Mapa final'!$O$22),"")</f>
        <v/>
      </c>
      <c r="AI18" s="54" t="str">
        <f>IF(AND('Mapa final'!$Y$23="Alta",'Mapa final'!$AA$23="Catastrófico"),CONCATENATE("R3C",'Mapa final'!$O$23),"")</f>
        <v/>
      </c>
      <c r="AJ18" s="54" t="str">
        <f>IF(AND('Mapa final'!$Y$24="Alta",'Mapa final'!$AA$24="Catastrófico"),CONCATENATE("R3C",'Mapa final'!$O$24),"")</f>
        <v/>
      </c>
      <c r="AK18" s="54" t="str">
        <f>IF(AND('Mapa final'!$Y$25="Alta",'Mapa final'!$AA$25="Catastrófico"),CONCATENATE("R3C",'Mapa final'!$O$25),"")</f>
        <v/>
      </c>
      <c r="AL18" s="54" t="str">
        <f>IF(AND('Mapa final'!$Y$26="Alta",'Mapa final'!$AA$26="Catastrófico"),CONCATENATE("R3C",'Mapa final'!$O$26),"")</f>
        <v/>
      </c>
      <c r="AM18" s="55" t="str">
        <f>IF(AND('Mapa final'!$Y$27="Alta",'Mapa final'!$AA$27="Catastrófico"),CONCATENATE("R3C",'Mapa final'!$O$27),"")</f>
        <v/>
      </c>
      <c r="AN18" s="82"/>
      <c r="AO18" s="517"/>
      <c r="AP18" s="518"/>
      <c r="AQ18" s="518"/>
      <c r="AR18" s="518"/>
      <c r="AS18" s="518"/>
      <c r="AT18" s="519"/>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row>
    <row r="19" spans="1:76" ht="15" customHeight="1" x14ac:dyDescent="0.25">
      <c r="A19" s="82"/>
      <c r="B19" s="466"/>
      <c r="C19" s="466"/>
      <c r="D19" s="467"/>
      <c r="E19" s="507"/>
      <c r="F19" s="508"/>
      <c r="G19" s="508"/>
      <c r="H19" s="508"/>
      <c r="I19" s="524"/>
      <c r="J19" s="66" t="str">
        <f>IF(AND('Mapa final'!$Y$28="Alta",'Mapa final'!$AA$28="Leve"),CONCATENATE("R4C",'Mapa final'!$O$28),"")</f>
        <v/>
      </c>
      <c r="K19" s="67" t="str">
        <f>IF(AND('Mapa final'!$Y$29="Alta",'Mapa final'!$AA$29="Leve"),CONCATENATE("R4C",'Mapa final'!$O$29),"")</f>
        <v/>
      </c>
      <c r="L19" s="67" t="str">
        <f>IF(AND('Mapa final'!$Y$30="Alta",'Mapa final'!$AA$30="Leve"),CONCATENATE("R4C",'Mapa final'!$O$30),"")</f>
        <v/>
      </c>
      <c r="M19" s="67" t="str">
        <f>IF(AND('Mapa final'!$Y$31="Alta",'Mapa final'!$AA$31="Leve"),CONCATENATE("R4C",'Mapa final'!$O$31),"")</f>
        <v/>
      </c>
      <c r="N19" s="67" t="str">
        <f>IF(AND('Mapa final'!$Y$32="Alta",'Mapa final'!$AA$32="Leve"),CONCATENATE("R4C",'Mapa final'!$O$32),"")</f>
        <v/>
      </c>
      <c r="O19" s="68" t="str">
        <f>IF(AND('Mapa final'!$Y$33="Alta",'Mapa final'!$AA$33="Leve"),CONCATENATE("R4C",'Mapa final'!$O$33),"")</f>
        <v/>
      </c>
      <c r="P19" s="66" t="str">
        <f>IF(AND('Mapa final'!$Y$28="Alta",'Mapa final'!$AA$28="Menor"),CONCATENATE("R4C",'Mapa final'!$O$28),"")</f>
        <v/>
      </c>
      <c r="Q19" s="67" t="str">
        <f>IF(AND('Mapa final'!$Y$29="Alta",'Mapa final'!$AA$29="Menor"),CONCATENATE("R4C",'Mapa final'!$O$29),"")</f>
        <v/>
      </c>
      <c r="R19" s="67" t="str">
        <f>IF(AND('Mapa final'!$Y$30="Alta",'Mapa final'!$AA$30="Menor"),CONCATENATE("R4C",'Mapa final'!$O$30),"")</f>
        <v/>
      </c>
      <c r="S19" s="67" t="str">
        <f>IF(AND('Mapa final'!$Y$31="Alta",'Mapa final'!$AA$31="Menor"),CONCATENATE("R4C",'Mapa final'!$O$31),"")</f>
        <v/>
      </c>
      <c r="T19" s="67" t="str">
        <f>IF(AND('Mapa final'!$Y$32="Alta",'Mapa final'!$AA$32="Menor"),CONCATENATE("R4C",'Mapa final'!$O$32),"")</f>
        <v/>
      </c>
      <c r="U19" s="68" t="str">
        <f>IF(AND('Mapa final'!$Y$33="Alta",'Mapa final'!$AA$33="Menor"),CONCATENATE("R4C",'Mapa final'!$O$33),"")</f>
        <v/>
      </c>
      <c r="V19" s="50" t="str">
        <f>IF(AND('Mapa final'!$Y$28="Alta",'Mapa final'!$AA$28="Moderado"),CONCATENATE("R4C",'Mapa final'!$O$28),"")</f>
        <v/>
      </c>
      <c r="W19" s="51" t="str">
        <f>IF(AND('Mapa final'!$Y$29="Alta",'Mapa final'!$AA$29="Moderado"),CONCATENATE("R4C",'Mapa final'!$O$29),"")</f>
        <v/>
      </c>
      <c r="X19" s="56" t="str">
        <f>IF(AND('Mapa final'!$Y$30="Alta",'Mapa final'!$AA$30="Moderado"),CONCATENATE("R4C",'Mapa final'!$O$30),"")</f>
        <v/>
      </c>
      <c r="Y19" s="56" t="str">
        <f>IF(AND('Mapa final'!$Y$31="Alta",'Mapa final'!$AA$31="Moderado"),CONCATENATE("R4C",'Mapa final'!$O$31),"")</f>
        <v/>
      </c>
      <c r="Z19" s="56" t="str">
        <f>IF(AND('Mapa final'!$Y$32="Alta",'Mapa final'!$AA$32="Moderado"),CONCATENATE("R4C",'Mapa final'!$O$32),"")</f>
        <v/>
      </c>
      <c r="AA19" s="52" t="str">
        <f>IF(AND('Mapa final'!$Y$33="Alta",'Mapa final'!$AA$33="Moderado"),CONCATENATE("R4C",'Mapa final'!$O$33),"")</f>
        <v/>
      </c>
      <c r="AB19" s="50" t="str">
        <f>IF(AND('Mapa final'!$Y$28="Alta",'Mapa final'!$AA$28="Mayor"),CONCATENATE("R4C",'Mapa final'!$O$28),"")</f>
        <v/>
      </c>
      <c r="AC19" s="51" t="str">
        <f>IF(AND('Mapa final'!$Y$29="Alta",'Mapa final'!$AA$29="Mayor"),CONCATENATE("R4C",'Mapa final'!$O$29),"")</f>
        <v/>
      </c>
      <c r="AD19" s="56" t="str">
        <f>IF(AND('Mapa final'!$Y$30="Alta",'Mapa final'!$AA$30="Mayor"),CONCATENATE("R4C",'Mapa final'!$O$30),"")</f>
        <v/>
      </c>
      <c r="AE19" s="56" t="str">
        <f>IF(AND('Mapa final'!$Y$31="Alta",'Mapa final'!$AA$31="Mayor"),CONCATENATE("R4C",'Mapa final'!$O$31),"")</f>
        <v/>
      </c>
      <c r="AF19" s="56" t="str">
        <f>IF(AND('Mapa final'!$Y$32="Alta",'Mapa final'!$AA$32="Mayor"),CONCATENATE("R4C",'Mapa final'!$O$32),"")</f>
        <v/>
      </c>
      <c r="AG19" s="52" t="str">
        <f>IF(AND('Mapa final'!$Y$33="Alta",'Mapa final'!$AA$33="Mayor"),CONCATENATE("R4C",'Mapa final'!$O$33),"")</f>
        <v/>
      </c>
      <c r="AH19" s="53" t="str">
        <f>IF(AND('Mapa final'!$Y$28="Alta",'Mapa final'!$AA$28="Catastrófico"),CONCATENATE("R4C",'Mapa final'!$O$28),"")</f>
        <v/>
      </c>
      <c r="AI19" s="54" t="str">
        <f>IF(AND('Mapa final'!$Y$29="Alta",'Mapa final'!$AA$29="Catastrófico"),CONCATENATE("R4C",'Mapa final'!$O$29),"")</f>
        <v/>
      </c>
      <c r="AJ19" s="54" t="str">
        <f>IF(AND('Mapa final'!$Y$30="Alta",'Mapa final'!$AA$30="Catastrófico"),CONCATENATE("R4C",'Mapa final'!$O$30),"")</f>
        <v/>
      </c>
      <c r="AK19" s="54" t="str">
        <f>IF(AND('Mapa final'!$Y$31="Alta",'Mapa final'!$AA$31="Catastrófico"),CONCATENATE("R4C",'Mapa final'!$O$31),"")</f>
        <v/>
      </c>
      <c r="AL19" s="54" t="str">
        <f>IF(AND('Mapa final'!$Y$32="Alta",'Mapa final'!$AA$32="Catastrófico"),CONCATENATE("R4C",'Mapa final'!$O$32),"")</f>
        <v/>
      </c>
      <c r="AM19" s="55" t="str">
        <f>IF(AND('Mapa final'!$Y$33="Alta",'Mapa final'!$AA$33="Catastrófico"),CONCATENATE("R4C",'Mapa final'!$O$33),"")</f>
        <v/>
      </c>
      <c r="AN19" s="82"/>
      <c r="AO19" s="517"/>
      <c r="AP19" s="518"/>
      <c r="AQ19" s="518"/>
      <c r="AR19" s="518"/>
      <c r="AS19" s="518"/>
      <c r="AT19" s="519"/>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row>
    <row r="20" spans="1:76" ht="15" customHeight="1" x14ac:dyDescent="0.25">
      <c r="A20" s="82"/>
      <c r="B20" s="466"/>
      <c r="C20" s="466"/>
      <c r="D20" s="467"/>
      <c r="E20" s="507"/>
      <c r="F20" s="508"/>
      <c r="G20" s="508"/>
      <c r="H20" s="508"/>
      <c r="I20" s="524"/>
      <c r="J20" s="66" t="str">
        <f>IF(AND('Mapa final'!$Y$34="Alta",'Mapa final'!$AA$34="Leve"),CONCATENATE("R5C",'Mapa final'!$O$34),"")</f>
        <v/>
      </c>
      <c r="K20" s="67" t="str">
        <f>IF(AND('Mapa final'!$Y$35="Alta",'Mapa final'!$AA$35="Leve"),CONCATENATE("R5C",'Mapa final'!$O$35),"")</f>
        <v/>
      </c>
      <c r="L20" s="67" t="str">
        <f>IF(AND('Mapa final'!$Y$36="Alta",'Mapa final'!$AA$36="Leve"),CONCATENATE("R5C",'Mapa final'!$O$36),"")</f>
        <v/>
      </c>
      <c r="M20" s="67" t="str">
        <f>IF(AND('Mapa final'!$Y$37="Alta",'Mapa final'!$AA$37="Leve"),CONCATENATE("R5C",'Mapa final'!$O$37),"")</f>
        <v/>
      </c>
      <c r="N20" s="67" t="str">
        <f>IF(AND('Mapa final'!$Y$38="Alta",'Mapa final'!$AA$38="Leve"),CONCATENATE("R5C",'Mapa final'!$O$38),"")</f>
        <v/>
      </c>
      <c r="O20" s="68" t="str">
        <f>IF(AND('Mapa final'!$Y$39="Alta",'Mapa final'!$AA$39="Leve"),CONCATENATE("R5C",'Mapa final'!$O$39),"")</f>
        <v/>
      </c>
      <c r="P20" s="66" t="str">
        <f>IF(AND('Mapa final'!$Y$34="Alta",'Mapa final'!$AA$34="Menor"),CONCATENATE("R5C",'Mapa final'!$O$34),"")</f>
        <v/>
      </c>
      <c r="Q20" s="67" t="str">
        <f>IF(AND('Mapa final'!$Y$35="Alta",'Mapa final'!$AA$35="Menor"),CONCATENATE("R5C",'Mapa final'!$O$35),"")</f>
        <v/>
      </c>
      <c r="R20" s="67" t="str">
        <f>IF(AND('Mapa final'!$Y$36="Alta",'Mapa final'!$AA$36="Menor"),CONCATENATE("R5C",'Mapa final'!$O$36),"")</f>
        <v/>
      </c>
      <c r="S20" s="67" t="str">
        <f>IF(AND('Mapa final'!$Y$37="Alta",'Mapa final'!$AA$37="Menor"),CONCATENATE("R5C",'Mapa final'!$O$37),"")</f>
        <v/>
      </c>
      <c r="T20" s="67" t="str">
        <f>IF(AND('Mapa final'!$Y$38="Alta",'Mapa final'!$AA$38="Menor"),CONCATENATE("R5C",'Mapa final'!$O$38),"")</f>
        <v/>
      </c>
      <c r="U20" s="68" t="str">
        <f>IF(AND('Mapa final'!$Y$39="Alta",'Mapa final'!$AA$39="Menor"),CONCATENATE("R5C",'Mapa final'!$O$39),"")</f>
        <v/>
      </c>
      <c r="V20" s="50" t="str">
        <f>IF(AND('Mapa final'!$Y$34="Alta",'Mapa final'!$AA$34="Moderado"),CONCATENATE("R5C",'Mapa final'!$O$34),"")</f>
        <v/>
      </c>
      <c r="W20" s="51" t="str">
        <f>IF(AND('Mapa final'!$Y$35="Alta",'Mapa final'!$AA$35="Moderado"),CONCATENATE("R5C",'Mapa final'!$O$35),"")</f>
        <v/>
      </c>
      <c r="X20" s="56" t="str">
        <f>IF(AND('Mapa final'!$Y$36="Alta",'Mapa final'!$AA$36="Moderado"),CONCATENATE("R5C",'Mapa final'!$O$36),"")</f>
        <v/>
      </c>
      <c r="Y20" s="56" t="str">
        <f>IF(AND('Mapa final'!$Y$37="Alta",'Mapa final'!$AA$37="Moderado"),CONCATENATE("R5C",'Mapa final'!$O$37),"")</f>
        <v/>
      </c>
      <c r="Z20" s="56" t="str">
        <f>IF(AND('Mapa final'!$Y$38="Alta",'Mapa final'!$AA$38="Moderado"),CONCATENATE("R5C",'Mapa final'!$O$38),"")</f>
        <v/>
      </c>
      <c r="AA20" s="52" t="str">
        <f>IF(AND('Mapa final'!$Y$39="Alta",'Mapa final'!$AA$39="Moderado"),CONCATENATE("R5C",'Mapa final'!$O$39),"")</f>
        <v/>
      </c>
      <c r="AB20" s="50" t="str">
        <f>IF(AND('Mapa final'!$Y$34="Alta",'Mapa final'!$AA$34="Mayor"),CONCATENATE("R5C",'Mapa final'!$O$34),"")</f>
        <v/>
      </c>
      <c r="AC20" s="51" t="str">
        <f>IF(AND('Mapa final'!$Y$35="Alta",'Mapa final'!$AA$35="Mayor"),CONCATENATE("R5C",'Mapa final'!$O$35),"")</f>
        <v/>
      </c>
      <c r="AD20" s="56" t="str">
        <f>IF(AND('Mapa final'!$Y$36="Alta",'Mapa final'!$AA$36="Mayor"),CONCATENATE("R5C",'Mapa final'!$O$36),"")</f>
        <v/>
      </c>
      <c r="AE20" s="56" t="str">
        <f>IF(AND('Mapa final'!$Y$37="Alta",'Mapa final'!$AA$37="Mayor"),CONCATENATE("R5C",'Mapa final'!$O$37),"")</f>
        <v/>
      </c>
      <c r="AF20" s="56" t="str">
        <f>IF(AND('Mapa final'!$Y$38="Alta",'Mapa final'!$AA$38="Mayor"),CONCATENATE("R5C",'Mapa final'!$O$38),"")</f>
        <v/>
      </c>
      <c r="AG20" s="52" t="str">
        <f>IF(AND('Mapa final'!$Y$39="Alta",'Mapa final'!$AA$39="Mayor"),CONCATENATE("R5C",'Mapa final'!$O$39),"")</f>
        <v/>
      </c>
      <c r="AH20" s="53" t="str">
        <f>IF(AND('Mapa final'!$Y$34="Alta",'Mapa final'!$AA$34="Catastrófico"),CONCATENATE("R5C",'Mapa final'!$O$34),"")</f>
        <v/>
      </c>
      <c r="AI20" s="54" t="str">
        <f>IF(AND('Mapa final'!$Y$35="Alta",'Mapa final'!$AA$35="Catastrófico"),CONCATENATE("R5C",'Mapa final'!$O$35),"")</f>
        <v/>
      </c>
      <c r="AJ20" s="54" t="str">
        <f>IF(AND('Mapa final'!$Y$36="Alta",'Mapa final'!$AA$36="Catastrófico"),CONCATENATE("R5C",'Mapa final'!$O$36),"")</f>
        <v/>
      </c>
      <c r="AK20" s="54" t="str">
        <f>IF(AND('Mapa final'!$Y$37="Alta",'Mapa final'!$AA$37="Catastrófico"),CONCATENATE("R5C",'Mapa final'!$O$37),"")</f>
        <v/>
      </c>
      <c r="AL20" s="54" t="str">
        <f>IF(AND('Mapa final'!$Y$38="Alta",'Mapa final'!$AA$38="Catastrófico"),CONCATENATE("R5C",'Mapa final'!$O$38),"")</f>
        <v/>
      </c>
      <c r="AM20" s="55" t="str">
        <f>IF(AND('Mapa final'!$Y$39="Alta",'Mapa final'!$AA$39="Catastrófico"),CONCATENATE("R5C",'Mapa final'!$O$39),"")</f>
        <v/>
      </c>
      <c r="AN20" s="82"/>
      <c r="AO20" s="517"/>
      <c r="AP20" s="518"/>
      <c r="AQ20" s="518"/>
      <c r="AR20" s="518"/>
      <c r="AS20" s="518"/>
      <c r="AT20" s="519"/>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row>
    <row r="21" spans="1:76" ht="15" customHeight="1" x14ac:dyDescent="0.25">
      <c r="A21" s="82"/>
      <c r="B21" s="466"/>
      <c r="C21" s="466"/>
      <c r="D21" s="467"/>
      <c r="E21" s="507"/>
      <c r="F21" s="508"/>
      <c r="G21" s="508"/>
      <c r="H21" s="508"/>
      <c r="I21" s="524"/>
      <c r="J21" s="66" t="str">
        <f>IF(AND('Mapa final'!$Y$41="Alta",'Mapa final'!$AA$41="Leve"),CONCATENATE("R6C",'Mapa final'!$O$41),"")</f>
        <v/>
      </c>
      <c r="K21" s="67" t="str">
        <f>IF(AND('Mapa final'!$Y$42="Alta",'Mapa final'!$AA$42="Leve"),CONCATENATE("R6C",'Mapa final'!$O$42),"")</f>
        <v/>
      </c>
      <c r="L21" s="67" t="str">
        <f>IF(AND('Mapa final'!$Y$43="Alta",'Mapa final'!$AA$43="Leve"),CONCATENATE("R6C",'Mapa final'!$O$43),"")</f>
        <v/>
      </c>
      <c r="M21" s="67" t="str">
        <f>IF(AND('Mapa final'!$Y$44="Alta",'Mapa final'!$AA$44="Leve"),CONCATENATE("R6C",'Mapa final'!$O$44),"")</f>
        <v/>
      </c>
      <c r="N21" s="67" t="str">
        <f>IF(AND('Mapa final'!$Y$45="Alta",'Mapa final'!$AA$45="Leve"),CONCATENATE("R6C",'Mapa final'!$O$45),"")</f>
        <v/>
      </c>
      <c r="O21" s="68" t="str">
        <f>IF(AND('Mapa final'!$Y$46="Alta",'Mapa final'!$AA$46="Leve"),CONCATENATE("R6C",'Mapa final'!$O$46),"")</f>
        <v/>
      </c>
      <c r="P21" s="66" t="str">
        <f>IF(AND('Mapa final'!$Y$41="Alta",'Mapa final'!$AA$41="Menor"),CONCATENATE("R6C",'Mapa final'!$O$41),"")</f>
        <v/>
      </c>
      <c r="Q21" s="67" t="str">
        <f>IF(AND('Mapa final'!$Y$42="Alta",'Mapa final'!$AA$42="Menor"),CONCATENATE("R6C",'Mapa final'!$O$42),"")</f>
        <v/>
      </c>
      <c r="R21" s="67" t="str">
        <f>IF(AND('Mapa final'!$Y$43="Alta",'Mapa final'!$AA$43="Menor"),CONCATENATE("R6C",'Mapa final'!$O$43),"")</f>
        <v/>
      </c>
      <c r="S21" s="67" t="str">
        <f>IF(AND('Mapa final'!$Y$44="Alta",'Mapa final'!$AA$44="Menor"),CONCATENATE("R6C",'Mapa final'!$O$44),"")</f>
        <v/>
      </c>
      <c r="T21" s="67" t="str">
        <f>IF(AND('Mapa final'!$Y$45="Alta",'Mapa final'!$AA$45="Menor"),CONCATENATE("R6C",'Mapa final'!$O$45),"")</f>
        <v/>
      </c>
      <c r="U21" s="68" t="str">
        <f>IF(AND('Mapa final'!$Y$46="Alta",'Mapa final'!$AA$46="Menor"),CONCATENATE("R6C",'Mapa final'!$O$46),"")</f>
        <v/>
      </c>
      <c r="V21" s="50" t="str">
        <f>IF(AND('Mapa final'!$Y$41="Alta",'Mapa final'!$AA$41="Moderado"),CONCATENATE("R6C",'Mapa final'!$O$41),"")</f>
        <v/>
      </c>
      <c r="W21" s="51" t="str">
        <f>IF(AND('Mapa final'!$Y$42="Alta",'Mapa final'!$AA$42="Moderado"),CONCATENATE("R6C",'Mapa final'!$O$42),"")</f>
        <v/>
      </c>
      <c r="X21" s="56" t="str">
        <f>IF(AND('Mapa final'!$Y$43="Alta",'Mapa final'!$AA$43="Moderado"),CONCATENATE("R6C",'Mapa final'!$O$43),"")</f>
        <v/>
      </c>
      <c r="Y21" s="56" t="str">
        <f>IF(AND('Mapa final'!$Y$44="Alta",'Mapa final'!$AA$44="Moderado"),CONCATENATE("R6C",'Mapa final'!$O$44),"")</f>
        <v/>
      </c>
      <c r="Z21" s="56" t="str">
        <f>IF(AND('Mapa final'!$Y$45="Alta",'Mapa final'!$AA$45="Moderado"),CONCATENATE("R6C",'Mapa final'!$O$45),"")</f>
        <v/>
      </c>
      <c r="AA21" s="52" t="str">
        <f>IF(AND('Mapa final'!$Y$46="Alta",'Mapa final'!$AA$46="Moderado"),CONCATENATE("R6C",'Mapa final'!$O$46),"")</f>
        <v/>
      </c>
      <c r="AB21" s="50" t="str">
        <f>IF(AND('Mapa final'!$Y$41="Alta",'Mapa final'!$AA$41="Mayor"),CONCATENATE("R6C",'Mapa final'!$O$41),"")</f>
        <v/>
      </c>
      <c r="AC21" s="51" t="str">
        <f>IF(AND('Mapa final'!$Y$42="Alta",'Mapa final'!$AA$42="Mayor"),CONCATENATE("R6C",'Mapa final'!$O$42),"")</f>
        <v/>
      </c>
      <c r="AD21" s="56" t="str">
        <f>IF(AND('Mapa final'!$Y$43="Alta",'Mapa final'!$AA$43="Mayor"),CONCATENATE("R6C",'Mapa final'!$O$43),"")</f>
        <v/>
      </c>
      <c r="AE21" s="56" t="str">
        <f>IF(AND('Mapa final'!$Y$44="Alta",'Mapa final'!$AA$44="Mayor"),CONCATENATE("R6C",'Mapa final'!$O$44),"")</f>
        <v/>
      </c>
      <c r="AF21" s="56" t="str">
        <f>IF(AND('Mapa final'!$Y$45="Alta",'Mapa final'!$AA$45="Mayor"),CONCATENATE("R6C",'Mapa final'!$O$45),"")</f>
        <v/>
      </c>
      <c r="AG21" s="52" t="str">
        <f>IF(AND('Mapa final'!$Y$46="Alta",'Mapa final'!$AA$46="Mayor"),CONCATENATE("R6C",'Mapa final'!$O$46),"")</f>
        <v/>
      </c>
      <c r="AH21" s="53" t="str">
        <f>IF(AND('Mapa final'!$Y$41="Alta",'Mapa final'!$AA$41="Catastrófico"),CONCATENATE("R6C",'Mapa final'!$O$41),"")</f>
        <v/>
      </c>
      <c r="AI21" s="54" t="str">
        <f>IF(AND('Mapa final'!$Y$42="Alta",'Mapa final'!$AA$42="Catastrófico"),CONCATENATE("R6C",'Mapa final'!$O$42),"")</f>
        <v/>
      </c>
      <c r="AJ21" s="54" t="str">
        <f>IF(AND('Mapa final'!$Y$43="Alta",'Mapa final'!$AA$43="Catastrófico"),CONCATENATE("R6C",'Mapa final'!$O$43),"")</f>
        <v/>
      </c>
      <c r="AK21" s="54" t="str">
        <f>IF(AND('Mapa final'!$Y$44="Alta",'Mapa final'!$AA$44="Catastrófico"),CONCATENATE("R6C",'Mapa final'!$O$44),"")</f>
        <v/>
      </c>
      <c r="AL21" s="54" t="str">
        <f>IF(AND('Mapa final'!$Y$45="Alta",'Mapa final'!$AA$45="Catastrófico"),CONCATENATE("R6C",'Mapa final'!$O$45),"")</f>
        <v/>
      </c>
      <c r="AM21" s="55" t="str">
        <f>IF(AND('Mapa final'!$Y$46="Alta",'Mapa final'!$AA$46="Catastrófico"),CONCATENATE("R6C",'Mapa final'!$O$46),"")</f>
        <v/>
      </c>
      <c r="AN21" s="82"/>
      <c r="AO21" s="517"/>
      <c r="AP21" s="518"/>
      <c r="AQ21" s="518"/>
      <c r="AR21" s="518"/>
      <c r="AS21" s="518"/>
      <c r="AT21" s="519"/>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row>
    <row r="22" spans="1:76" ht="15" customHeight="1" x14ac:dyDescent="0.25">
      <c r="A22" s="82"/>
      <c r="B22" s="466"/>
      <c r="C22" s="466"/>
      <c r="D22" s="467"/>
      <c r="E22" s="507"/>
      <c r="F22" s="508"/>
      <c r="G22" s="508"/>
      <c r="H22" s="508"/>
      <c r="I22" s="524"/>
      <c r="J22" s="66" t="str">
        <f>IF(AND('Mapa final'!$Y$47="Alta",'Mapa final'!$AA$47="Leve"),CONCATENATE("R7C",'Mapa final'!$O$47),"")</f>
        <v/>
      </c>
      <c r="K22" s="67" t="str">
        <f>IF(AND('Mapa final'!$Y$48="Alta",'Mapa final'!$AA$48="Leve"),CONCATENATE("R7C",'Mapa final'!$O$48),"")</f>
        <v/>
      </c>
      <c r="L22" s="67" t="str">
        <f>IF(AND('Mapa final'!$Y$49="Alta",'Mapa final'!$AA$49="Leve"),CONCATENATE("R7C",'Mapa final'!$O$49),"")</f>
        <v/>
      </c>
      <c r="M22" s="67" t="str">
        <f>IF(AND('Mapa final'!$Y$50="Alta",'Mapa final'!$AA$50="Leve"),CONCATENATE("R7C",'Mapa final'!$O$50),"")</f>
        <v/>
      </c>
      <c r="N22" s="67" t="str">
        <f>IF(AND('Mapa final'!$Y$51="Alta",'Mapa final'!$AA$51="Leve"),CONCATENATE("R7C",'Mapa final'!$O$51),"")</f>
        <v/>
      </c>
      <c r="O22" s="68" t="str">
        <f>IF(AND('Mapa final'!$Y$52="Alta",'Mapa final'!$AA$52="Leve"),CONCATENATE("R7C",'Mapa final'!$O$52),"")</f>
        <v/>
      </c>
      <c r="P22" s="66" t="str">
        <f>IF(AND('Mapa final'!$Y$47="Alta",'Mapa final'!$AA$47="Menor"),CONCATENATE("R7C",'Mapa final'!$O$47),"")</f>
        <v/>
      </c>
      <c r="Q22" s="67" t="str">
        <f>IF(AND('Mapa final'!$Y$48="Alta",'Mapa final'!$AA$48="Menor"),CONCATENATE("R7C",'Mapa final'!$O$48),"")</f>
        <v/>
      </c>
      <c r="R22" s="67" t="str">
        <f>IF(AND('Mapa final'!$Y$49="Alta",'Mapa final'!$AA$49="Menor"),CONCATENATE("R7C",'Mapa final'!$O$49),"")</f>
        <v/>
      </c>
      <c r="S22" s="67" t="str">
        <f>IF(AND('Mapa final'!$Y$50="Alta",'Mapa final'!$AA$50="Menor"),CONCATENATE("R7C",'Mapa final'!$O$50),"")</f>
        <v/>
      </c>
      <c r="T22" s="67" t="str">
        <f>IF(AND('Mapa final'!$Y$51="Alta",'Mapa final'!$AA$51="Menor"),CONCATENATE("R7C",'Mapa final'!$O$51),"")</f>
        <v/>
      </c>
      <c r="U22" s="68" t="str">
        <f>IF(AND('Mapa final'!$Y$52="Alta",'Mapa final'!$AA$52="Menor"),CONCATENATE("R7C",'Mapa final'!$O$52),"")</f>
        <v/>
      </c>
      <c r="V22" s="50" t="str">
        <f>IF(AND('Mapa final'!$Y$47="Alta",'Mapa final'!$AA$47="Moderado"),CONCATENATE("R7C",'Mapa final'!$O$47),"")</f>
        <v/>
      </c>
      <c r="W22" s="51" t="str">
        <f>IF(AND('Mapa final'!$Y$48="Alta",'Mapa final'!$AA$48="Moderado"),CONCATENATE("R7C",'Mapa final'!$O$48),"")</f>
        <v/>
      </c>
      <c r="X22" s="56" t="str">
        <f>IF(AND('Mapa final'!$Y$49="Alta",'Mapa final'!$AA$49="Moderado"),CONCATENATE("R7C",'Mapa final'!$O$49),"")</f>
        <v/>
      </c>
      <c r="Y22" s="56" t="str">
        <f>IF(AND('Mapa final'!$Y$50="Alta",'Mapa final'!$AA$50="Moderado"),CONCATENATE("R7C",'Mapa final'!$O$50),"")</f>
        <v/>
      </c>
      <c r="Z22" s="56" t="str">
        <f>IF(AND('Mapa final'!$Y$51="Alta",'Mapa final'!$AA$51="Moderado"),CONCATENATE("R7C",'Mapa final'!$O$51),"")</f>
        <v/>
      </c>
      <c r="AA22" s="52" t="str">
        <f>IF(AND('Mapa final'!$Y$52="Alta",'Mapa final'!$AA$52="Moderado"),CONCATENATE("R7C",'Mapa final'!$O$52),"")</f>
        <v/>
      </c>
      <c r="AB22" s="50" t="str">
        <f>IF(AND('Mapa final'!$Y$47="Alta",'Mapa final'!$AA$47="Mayor"),CONCATENATE("R7C",'Mapa final'!$O$47),"")</f>
        <v/>
      </c>
      <c r="AC22" s="51" t="str">
        <f>IF(AND('Mapa final'!$Y$48="Alta",'Mapa final'!$AA$48="Mayor"),CONCATENATE("R7C",'Mapa final'!$O$48),"")</f>
        <v/>
      </c>
      <c r="AD22" s="56" t="str">
        <f>IF(AND('Mapa final'!$Y$49="Alta",'Mapa final'!$AA$49="Mayor"),CONCATENATE("R7C",'Mapa final'!$O$49),"")</f>
        <v/>
      </c>
      <c r="AE22" s="56" t="str">
        <f>IF(AND('Mapa final'!$Y$50="Alta",'Mapa final'!$AA$50="Mayor"),CONCATENATE("R7C",'Mapa final'!$O$50),"")</f>
        <v/>
      </c>
      <c r="AF22" s="56" t="str">
        <f>IF(AND('Mapa final'!$Y$51="Alta",'Mapa final'!$AA$51="Mayor"),CONCATENATE("R7C",'Mapa final'!$O$51),"")</f>
        <v/>
      </c>
      <c r="AG22" s="52" t="str">
        <f>IF(AND('Mapa final'!$Y$52="Alta",'Mapa final'!$AA$52="Mayor"),CONCATENATE("R7C",'Mapa final'!$O$52),"")</f>
        <v/>
      </c>
      <c r="AH22" s="53" t="str">
        <f>IF(AND('Mapa final'!$Y$47="Alta",'Mapa final'!$AA$47="Catastrófico"),CONCATENATE("R7C",'Mapa final'!$O$47),"")</f>
        <v/>
      </c>
      <c r="AI22" s="54" t="str">
        <f>IF(AND('Mapa final'!$Y$48="Alta",'Mapa final'!$AA$48="Catastrófico"),CONCATENATE("R7C",'Mapa final'!$O$48),"")</f>
        <v/>
      </c>
      <c r="AJ22" s="54" t="str">
        <f>IF(AND('Mapa final'!$Y$49="Alta",'Mapa final'!$AA$49="Catastrófico"),CONCATENATE("R7C",'Mapa final'!$O$49),"")</f>
        <v/>
      </c>
      <c r="AK22" s="54" t="str">
        <f>IF(AND('Mapa final'!$Y$50="Alta",'Mapa final'!$AA$50="Catastrófico"),CONCATENATE("R7C",'Mapa final'!$O$50),"")</f>
        <v/>
      </c>
      <c r="AL22" s="54" t="str">
        <f>IF(AND('Mapa final'!$Y$51="Alta",'Mapa final'!$AA$51="Catastrófico"),CONCATENATE("R7C",'Mapa final'!$O$51),"")</f>
        <v/>
      </c>
      <c r="AM22" s="55" t="str">
        <f>IF(AND('Mapa final'!$Y$52="Alta",'Mapa final'!$AA$52="Catastrófico"),CONCATENATE("R7C",'Mapa final'!$O$52),"")</f>
        <v/>
      </c>
      <c r="AN22" s="82"/>
      <c r="AO22" s="517"/>
      <c r="AP22" s="518"/>
      <c r="AQ22" s="518"/>
      <c r="AR22" s="518"/>
      <c r="AS22" s="518"/>
      <c r="AT22" s="519"/>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row>
    <row r="23" spans="1:76" ht="15" customHeight="1" x14ac:dyDescent="0.25">
      <c r="A23" s="82"/>
      <c r="B23" s="466"/>
      <c r="C23" s="466"/>
      <c r="D23" s="467"/>
      <c r="E23" s="507"/>
      <c r="F23" s="508"/>
      <c r="G23" s="508"/>
      <c r="H23" s="508"/>
      <c r="I23" s="524"/>
      <c r="J23" s="66" t="str">
        <f>IF(AND('Mapa final'!$Y$53="Alta",'Mapa final'!$AA$53="Leve"),CONCATENATE("R8C",'Mapa final'!$O$53),"")</f>
        <v/>
      </c>
      <c r="K23" s="67" t="str">
        <f>IF(AND('Mapa final'!$Y$54="Alta",'Mapa final'!$AA$54="Leve"),CONCATENATE("R8C",'Mapa final'!$O$54),"")</f>
        <v/>
      </c>
      <c r="L23" s="67" t="str">
        <f>IF(AND('Mapa final'!$Y$55="Alta",'Mapa final'!$AA$55="Leve"),CONCATENATE("R8C",'Mapa final'!$O$55),"")</f>
        <v/>
      </c>
      <c r="M23" s="67" t="str">
        <f>IF(AND('Mapa final'!$Y$56="Alta",'Mapa final'!$AA$56="Leve"),CONCATENATE("R8C",'Mapa final'!$O$56),"")</f>
        <v/>
      </c>
      <c r="N23" s="67" t="str">
        <f>IF(AND('Mapa final'!$Y$57="Alta",'Mapa final'!$AA$57="Leve"),CONCATENATE("R8C",'Mapa final'!$O$57),"")</f>
        <v/>
      </c>
      <c r="O23" s="68" t="str">
        <f>IF(AND('Mapa final'!$Y$58="Alta",'Mapa final'!$AA$58="Leve"),CONCATENATE("R8C",'Mapa final'!$O$58),"")</f>
        <v/>
      </c>
      <c r="P23" s="66" t="str">
        <f>IF(AND('Mapa final'!$Y$53="Alta",'Mapa final'!$AA$53="Menor"),CONCATENATE("R8C",'Mapa final'!$O$53),"")</f>
        <v/>
      </c>
      <c r="Q23" s="67" t="str">
        <f>IF(AND('Mapa final'!$Y$54="Alta",'Mapa final'!$AA$54="Menor"),CONCATENATE("R8C",'Mapa final'!$O$54),"")</f>
        <v/>
      </c>
      <c r="R23" s="67" t="str">
        <f>IF(AND('Mapa final'!$Y$55="Alta",'Mapa final'!$AA$55="Menor"),CONCATENATE("R8C",'Mapa final'!$O$55),"")</f>
        <v/>
      </c>
      <c r="S23" s="67" t="str">
        <f>IF(AND('Mapa final'!$Y$56="Alta",'Mapa final'!$AA$56="Menor"),CONCATENATE("R8C",'Mapa final'!$O$56),"")</f>
        <v/>
      </c>
      <c r="T23" s="67" t="str">
        <f>IF(AND('Mapa final'!$Y$57="Alta",'Mapa final'!$AA$57="Menor"),CONCATENATE("R8C",'Mapa final'!$O$57),"")</f>
        <v/>
      </c>
      <c r="U23" s="68" t="str">
        <f>IF(AND('Mapa final'!$Y$58="Alta",'Mapa final'!$AA$58="Menor"),CONCATENATE("R8C",'Mapa final'!$O$58),"")</f>
        <v/>
      </c>
      <c r="V23" s="50" t="str">
        <f>IF(AND('Mapa final'!$Y$53="Alta",'Mapa final'!$AA$53="Moderado"),CONCATENATE("R8C",'Mapa final'!$O$53),"")</f>
        <v/>
      </c>
      <c r="W23" s="51" t="str">
        <f>IF(AND('Mapa final'!$Y$54="Alta",'Mapa final'!$AA$54="Moderado"),CONCATENATE("R8C",'Mapa final'!$O$54),"")</f>
        <v/>
      </c>
      <c r="X23" s="56" t="str">
        <f>IF(AND('Mapa final'!$Y$55="Alta",'Mapa final'!$AA$55="Moderado"),CONCATENATE("R8C",'Mapa final'!$O$55),"")</f>
        <v/>
      </c>
      <c r="Y23" s="56" t="str">
        <f>IF(AND('Mapa final'!$Y$56="Alta",'Mapa final'!$AA$56="Moderado"),CONCATENATE("R8C",'Mapa final'!$O$56),"")</f>
        <v/>
      </c>
      <c r="Z23" s="56" t="str">
        <f>IF(AND('Mapa final'!$Y$57="Alta",'Mapa final'!$AA$57="Moderado"),CONCATENATE("R8C",'Mapa final'!$O$57),"")</f>
        <v/>
      </c>
      <c r="AA23" s="52" t="str">
        <f>IF(AND('Mapa final'!$Y$58="Alta",'Mapa final'!$AA$58="Moderado"),CONCATENATE("R8C",'Mapa final'!$O$58),"")</f>
        <v/>
      </c>
      <c r="AB23" s="50" t="str">
        <f>IF(AND('Mapa final'!$Y$53="Alta",'Mapa final'!$AA$53="Mayor"),CONCATENATE("R8C",'Mapa final'!$O$53),"")</f>
        <v/>
      </c>
      <c r="AC23" s="51" t="str">
        <f>IF(AND('Mapa final'!$Y$54="Alta",'Mapa final'!$AA$54="Mayor"),CONCATENATE("R8C",'Mapa final'!$O$54),"")</f>
        <v/>
      </c>
      <c r="AD23" s="56" t="str">
        <f>IF(AND('Mapa final'!$Y$55="Alta",'Mapa final'!$AA$55="Mayor"),CONCATENATE("R8C",'Mapa final'!$O$55),"")</f>
        <v/>
      </c>
      <c r="AE23" s="56" t="str">
        <f>IF(AND('Mapa final'!$Y$56="Alta",'Mapa final'!$AA$56="Mayor"),CONCATENATE("R8C",'Mapa final'!$O$56),"")</f>
        <v/>
      </c>
      <c r="AF23" s="56" t="str">
        <f>IF(AND('Mapa final'!$Y$57="Alta",'Mapa final'!$AA$57="Mayor"),CONCATENATE("R8C",'Mapa final'!$O$57),"")</f>
        <v/>
      </c>
      <c r="AG23" s="52" t="str">
        <f>IF(AND('Mapa final'!$Y$58="Alta",'Mapa final'!$AA$58="Mayor"),CONCATENATE("R8C",'Mapa final'!$O$58),"")</f>
        <v/>
      </c>
      <c r="AH23" s="53" t="str">
        <f>IF(AND('Mapa final'!$Y$53="Alta",'Mapa final'!$AA$53="Catastrófico"),CONCATENATE("R8C",'Mapa final'!$O$53),"")</f>
        <v/>
      </c>
      <c r="AI23" s="54" t="str">
        <f>IF(AND('Mapa final'!$Y$54="Alta",'Mapa final'!$AA$54="Catastrófico"),CONCATENATE("R8C",'Mapa final'!$O$54),"")</f>
        <v/>
      </c>
      <c r="AJ23" s="54" t="str">
        <f>IF(AND('Mapa final'!$Y$55="Alta",'Mapa final'!$AA$55="Catastrófico"),CONCATENATE("R8C",'Mapa final'!$O$55),"")</f>
        <v/>
      </c>
      <c r="AK23" s="54" t="str">
        <f>IF(AND('Mapa final'!$Y$56="Alta",'Mapa final'!$AA$56="Catastrófico"),CONCATENATE("R8C",'Mapa final'!$O$56),"")</f>
        <v/>
      </c>
      <c r="AL23" s="54" t="str">
        <f>IF(AND('Mapa final'!$Y$57="Alta",'Mapa final'!$AA$57="Catastrófico"),CONCATENATE("R8C",'Mapa final'!$O$57),"")</f>
        <v/>
      </c>
      <c r="AM23" s="55" t="str">
        <f>IF(AND('Mapa final'!$Y$58="Alta",'Mapa final'!$AA$58="Catastrófico"),CONCATENATE("R8C",'Mapa final'!$O$58),"")</f>
        <v/>
      </c>
      <c r="AN23" s="82"/>
      <c r="AO23" s="517"/>
      <c r="AP23" s="518"/>
      <c r="AQ23" s="518"/>
      <c r="AR23" s="518"/>
      <c r="AS23" s="518"/>
      <c r="AT23" s="519"/>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row>
    <row r="24" spans="1:76" ht="15" customHeight="1" x14ac:dyDescent="0.25">
      <c r="A24" s="82"/>
      <c r="B24" s="466"/>
      <c r="C24" s="466"/>
      <c r="D24" s="467"/>
      <c r="E24" s="507"/>
      <c r="F24" s="508"/>
      <c r="G24" s="508"/>
      <c r="H24" s="508"/>
      <c r="I24" s="524"/>
      <c r="J24" s="66" t="str">
        <f>IF(AND('Mapa final'!$Y$59="Alta",'Mapa final'!$AA$59="Leve"),CONCATENATE("R9C",'Mapa final'!$O$59),"")</f>
        <v/>
      </c>
      <c r="K24" s="67" t="str">
        <f>IF(AND('Mapa final'!$Y$60="Alta",'Mapa final'!$AA$60="Leve"),CONCATENATE("R9C",'Mapa final'!$O$60),"")</f>
        <v/>
      </c>
      <c r="L24" s="67" t="str">
        <f>IF(AND('Mapa final'!$Y$61="Alta",'Mapa final'!$AA$61="Leve"),CONCATENATE("R9C",'Mapa final'!$O$61),"")</f>
        <v/>
      </c>
      <c r="M24" s="67" t="str">
        <f>IF(AND('Mapa final'!$Y$62="Alta",'Mapa final'!$AA$62="Leve"),CONCATENATE("R9C",'Mapa final'!$O$62),"")</f>
        <v/>
      </c>
      <c r="N24" s="67" t="str">
        <f>IF(AND('Mapa final'!$Y$63="Alta",'Mapa final'!$AA$63="Leve"),CONCATENATE("R9C",'Mapa final'!$O$63),"")</f>
        <v/>
      </c>
      <c r="O24" s="68" t="str">
        <f>IF(AND('Mapa final'!$Y$64="Alta",'Mapa final'!$AA$64="Leve"),CONCATENATE("R9C",'Mapa final'!$O$64),"")</f>
        <v/>
      </c>
      <c r="P24" s="66" t="str">
        <f>IF(AND('Mapa final'!$Y$59="Alta",'Mapa final'!$AA$59="Menor"),CONCATENATE("R9C",'Mapa final'!$O$59),"")</f>
        <v/>
      </c>
      <c r="Q24" s="67" t="str">
        <f>IF(AND('Mapa final'!$Y$60="Alta",'Mapa final'!$AA$60="Menor"),CONCATENATE("R9C",'Mapa final'!$O$60),"")</f>
        <v/>
      </c>
      <c r="R24" s="67" t="str">
        <f>IF(AND('Mapa final'!$Y$61="Alta",'Mapa final'!$AA$61="Menor"),CONCATENATE("R9C",'Mapa final'!$O$61),"")</f>
        <v/>
      </c>
      <c r="S24" s="67" t="str">
        <f>IF(AND('Mapa final'!$Y$62="Alta",'Mapa final'!$AA$62="Menor"),CONCATENATE("R9C",'Mapa final'!$O$62),"")</f>
        <v/>
      </c>
      <c r="T24" s="67" t="str">
        <f>IF(AND('Mapa final'!$Y$63="Alta",'Mapa final'!$AA$63="Menor"),CONCATENATE("R9C",'Mapa final'!$O$63),"")</f>
        <v/>
      </c>
      <c r="U24" s="68" t="str">
        <f>IF(AND('Mapa final'!$Y$64="Alta",'Mapa final'!$AA$64="Menor"),CONCATENATE("R9C",'Mapa final'!$O$64),"")</f>
        <v/>
      </c>
      <c r="V24" s="50" t="str">
        <f>IF(AND('Mapa final'!$Y$59="Alta",'Mapa final'!$AA$59="Moderado"),CONCATENATE("R9C",'Mapa final'!$O$59),"")</f>
        <v/>
      </c>
      <c r="W24" s="51" t="str">
        <f>IF(AND('Mapa final'!$Y$60="Alta",'Mapa final'!$AA$60="Moderado"),CONCATENATE("R9C",'Mapa final'!$O$60),"")</f>
        <v/>
      </c>
      <c r="X24" s="56" t="str">
        <f>IF(AND('Mapa final'!$Y$61="Alta",'Mapa final'!$AA$61="Moderado"),CONCATENATE("R9C",'Mapa final'!$O$61),"")</f>
        <v/>
      </c>
      <c r="Y24" s="56" t="str">
        <f>IF(AND('Mapa final'!$Y$62="Alta",'Mapa final'!$AA$62="Moderado"),CONCATENATE("R9C",'Mapa final'!$O$62),"")</f>
        <v/>
      </c>
      <c r="Z24" s="56" t="str">
        <f>IF(AND('Mapa final'!$Y$63="Alta",'Mapa final'!$AA$63="Moderado"),CONCATENATE("R9C",'Mapa final'!$O$63),"")</f>
        <v/>
      </c>
      <c r="AA24" s="52" t="str">
        <f>IF(AND('Mapa final'!$Y$64="Alta",'Mapa final'!$AA$64="Moderado"),CONCATENATE("R9C",'Mapa final'!$O$64),"")</f>
        <v/>
      </c>
      <c r="AB24" s="50" t="str">
        <f>IF(AND('Mapa final'!$Y$59="Alta",'Mapa final'!$AA$59="Mayor"),CONCATENATE("R9C",'Mapa final'!$O$59),"")</f>
        <v/>
      </c>
      <c r="AC24" s="51" t="str">
        <f>IF(AND('Mapa final'!$Y$60="Alta",'Mapa final'!$AA$60="Mayor"),CONCATENATE("R9C",'Mapa final'!$O$60),"")</f>
        <v/>
      </c>
      <c r="AD24" s="56" t="str">
        <f>IF(AND('Mapa final'!$Y$61="Alta",'Mapa final'!$AA$61="Mayor"),CONCATENATE("R9C",'Mapa final'!$O$61),"")</f>
        <v/>
      </c>
      <c r="AE24" s="56" t="str">
        <f>IF(AND('Mapa final'!$Y$62="Alta",'Mapa final'!$AA$62="Mayor"),CONCATENATE("R9C",'Mapa final'!$O$62),"")</f>
        <v/>
      </c>
      <c r="AF24" s="56" t="str">
        <f>IF(AND('Mapa final'!$Y$63="Alta",'Mapa final'!$AA$63="Mayor"),CONCATENATE("R9C",'Mapa final'!$O$63),"")</f>
        <v/>
      </c>
      <c r="AG24" s="52" t="str">
        <f>IF(AND('Mapa final'!$Y$64="Alta",'Mapa final'!$AA$64="Mayor"),CONCATENATE("R9C",'Mapa final'!$O$64),"")</f>
        <v/>
      </c>
      <c r="AH24" s="53" t="str">
        <f>IF(AND('Mapa final'!$Y$59="Alta",'Mapa final'!$AA$59="Catastrófico"),CONCATENATE("R9C",'Mapa final'!$O$59),"")</f>
        <v/>
      </c>
      <c r="AI24" s="54" t="str">
        <f>IF(AND('Mapa final'!$Y$60="Alta",'Mapa final'!$AA$60="Catastrófico"),CONCATENATE("R9C",'Mapa final'!$O$60),"")</f>
        <v/>
      </c>
      <c r="AJ24" s="54" t="str">
        <f>IF(AND('Mapa final'!$Y$61="Alta",'Mapa final'!$AA$61="Catastrófico"),CONCATENATE("R9C",'Mapa final'!$O$61),"")</f>
        <v/>
      </c>
      <c r="AK24" s="54" t="str">
        <f>IF(AND('Mapa final'!$Y$62="Alta",'Mapa final'!$AA$62="Catastrófico"),CONCATENATE("R9C",'Mapa final'!$O$62),"")</f>
        <v/>
      </c>
      <c r="AL24" s="54" t="str">
        <f>IF(AND('Mapa final'!$Y$63="Alta",'Mapa final'!$AA$63="Catastrófico"),CONCATENATE("R9C",'Mapa final'!$O$63),"")</f>
        <v/>
      </c>
      <c r="AM24" s="55" t="str">
        <f>IF(AND('Mapa final'!$Y$64="Alta",'Mapa final'!$AA$64="Catastrófico"),CONCATENATE("R9C",'Mapa final'!$O$64),"")</f>
        <v/>
      </c>
      <c r="AN24" s="82"/>
      <c r="AO24" s="517"/>
      <c r="AP24" s="518"/>
      <c r="AQ24" s="518"/>
      <c r="AR24" s="518"/>
      <c r="AS24" s="518"/>
      <c r="AT24" s="519"/>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row>
    <row r="25" spans="1:76" ht="15.75" customHeight="1" thickBot="1" x14ac:dyDescent="0.3">
      <c r="A25" s="82"/>
      <c r="B25" s="466"/>
      <c r="C25" s="466"/>
      <c r="D25" s="467"/>
      <c r="E25" s="510"/>
      <c r="F25" s="511"/>
      <c r="G25" s="511"/>
      <c r="H25" s="511"/>
      <c r="I25" s="511"/>
      <c r="J25" s="69" t="str">
        <f>IF(AND('Mapa final'!$Y$65="Alta",'Mapa final'!$AA$65="Leve"),CONCATENATE("R10C",'Mapa final'!$O$65),"")</f>
        <v/>
      </c>
      <c r="K25" s="70" t="str">
        <f>IF(AND('Mapa final'!$Y$66="Alta",'Mapa final'!$AA$66="Leve"),CONCATENATE("R10C",'Mapa final'!$O$66),"")</f>
        <v/>
      </c>
      <c r="L25" s="70" t="str">
        <f>IF(AND('Mapa final'!$Y$67="Alta",'Mapa final'!$AA$67="Leve"),CONCATENATE("R10C",'Mapa final'!$O$67),"")</f>
        <v/>
      </c>
      <c r="M25" s="70" t="str">
        <f>IF(AND('Mapa final'!$Y$68="Alta",'Mapa final'!$AA$68="Leve"),CONCATENATE("R10C",'Mapa final'!$O$68),"")</f>
        <v/>
      </c>
      <c r="N25" s="70" t="str">
        <f>IF(AND('Mapa final'!$Y$69="Alta",'Mapa final'!$AA$69="Leve"),CONCATENATE("R10C",'Mapa final'!$O$69),"")</f>
        <v/>
      </c>
      <c r="O25" s="71" t="str">
        <f>IF(AND('Mapa final'!$Y$70="Alta",'Mapa final'!$AA$70="Leve"),CONCATENATE("R10C",'Mapa final'!$O$70),"")</f>
        <v/>
      </c>
      <c r="P25" s="69" t="str">
        <f>IF(AND('Mapa final'!$Y$65="Alta",'Mapa final'!$AA$65="Menor"),CONCATENATE("R10C",'Mapa final'!$O$65),"")</f>
        <v/>
      </c>
      <c r="Q25" s="70" t="str">
        <f>IF(AND('Mapa final'!$Y$66="Alta",'Mapa final'!$AA$66="Menor"),CONCATENATE("R10C",'Mapa final'!$O$66),"")</f>
        <v/>
      </c>
      <c r="R25" s="70" t="str">
        <f>IF(AND('Mapa final'!$Y$67="Alta",'Mapa final'!$AA$67="Menor"),CONCATENATE("R10C",'Mapa final'!$O$67),"")</f>
        <v/>
      </c>
      <c r="S25" s="70" t="str">
        <f>IF(AND('Mapa final'!$Y$68="Alta",'Mapa final'!$AA$68="Menor"),CONCATENATE("R10C",'Mapa final'!$O$68),"")</f>
        <v/>
      </c>
      <c r="T25" s="70" t="str">
        <f>IF(AND('Mapa final'!$Y$69="Alta",'Mapa final'!$AA$69="Menor"),CONCATENATE("R10C",'Mapa final'!$O$69),"")</f>
        <v/>
      </c>
      <c r="U25" s="71" t="str">
        <f>IF(AND('Mapa final'!$Y$70="Alta",'Mapa final'!$AA$70="Menor"),CONCATENATE("R10C",'Mapa final'!$O$70),"")</f>
        <v/>
      </c>
      <c r="V25" s="57" t="str">
        <f>IF(AND('Mapa final'!$Y$65="Alta",'Mapa final'!$AA$65="Moderado"),CONCATENATE("R10C",'Mapa final'!$O$65),"")</f>
        <v/>
      </c>
      <c r="W25" s="58" t="str">
        <f>IF(AND('Mapa final'!$Y$66="Alta",'Mapa final'!$AA$66="Moderado"),CONCATENATE("R10C",'Mapa final'!$O$66),"")</f>
        <v/>
      </c>
      <c r="X25" s="58" t="str">
        <f>IF(AND('Mapa final'!$Y$67="Alta",'Mapa final'!$AA$67="Moderado"),CONCATENATE("R10C",'Mapa final'!$O$67),"")</f>
        <v/>
      </c>
      <c r="Y25" s="58" t="str">
        <f>IF(AND('Mapa final'!$Y$68="Alta",'Mapa final'!$AA$68="Moderado"),CONCATENATE("R10C",'Mapa final'!$O$68),"")</f>
        <v/>
      </c>
      <c r="Z25" s="58" t="str">
        <f>IF(AND('Mapa final'!$Y$69="Alta",'Mapa final'!$AA$69="Moderado"),CONCATENATE("R10C",'Mapa final'!$O$69),"")</f>
        <v/>
      </c>
      <c r="AA25" s="59" t="str">
        <f>IF(AND('Mapa final'!$Y$70="Alta",'Mapa final'!$AA$70="Moderado"),CONCATENATE("R10C",'Mapa final'!$O$70),"")</f>
        <v/>
      </c>
      <c r="AB25" s="57" t="str">
        <f>IF(AND('Mapa final'!$Y$65="Alta",'Mapa final'!$AA$65="Mayor"),CONCATENATE("R10C",'Mapa final'!$O$65),"")</f>
        <v/>
      </c>
      <c r="AC25" s="58" t="str">
        <f>IF(AND('Mapa final'!$Y$66="Alta",'Mapa final'!$AA$66="Mayor"),CONCATENATE("R10C",'Mapa final'!$O$66),"")</f>
        <v/>
      </c>
      <c r="AD25" s="58" t="str">
        <f>IF(AND('Mapa final'!$Y$67="Alta",'Mapa final'!$AA$67="Mayor"),CONCATENATE("R10C",'Mapa final'!$O$67),"")</f>
        <v/>
      </c>
      <c r="AE25" s="58" t="str">
        <f>IF(AND('Mapa final'!$Y$68="Alta",'Mapa final'!$AA$68="Mayor"),CONCATENATE("R10C",'Mapa final'!$O$68),"")</f>
        <v/>
      </c>
      <c r="AF25" s="58" t="str">
        <f>IF(AND('Mapa final'!$Y$69="Alta",'Mapa final'!$AA$69="Mayor"),CONCATENATE("R10C",'Mapa final'!$O$69),"")</f>
        <v/>
      </c>
      <c r="AG25" s="59" t="str">
        <f>IF(AND('Mapa final'!$Y$70="Alta",'Mapa final'!$AA$70="Mayor"),CONCATENATE("R10C",'Mapa final'!$O$70),"")</f>
        <v/>
      </c>
      <c r="AH25" s="60" t="str">
        <f>IF(AND('Mapa final'!$Y$65="Alta",'Mapa final'!$AA$65="Catastrófico"),CONCATENATE("R10C",'Mapa final'!$O$65),"")</f>
        <v/>
      </c>
      <c r="AI25" s="61" t="str">
        <f>IF(AND('Mapa final'!$Y$66="Alta",'Mapa final'!$AA$66="Catastrófico"),CONCATENATE("R10C",'Mapa final'!$O$66),"")</f>
        <v/>
      </c>
      <c r="AJ25" s="61" t="str">
        <f>IF(AND('Mapa final'!$Y$67="Alta",'Mapa final'!$AA$67="Catastrófico"),CONCATENATE("R10C",'Mapa final'!$O$67),"")</f>
        <v/>
      </c>
      <c r="AK25" s="61" t="str">
        <f>IF(AND('Mapa final'!$Y$68="Alta",'Mapa final'!$AA$68="Catastrófico"),CONCATENATE("R10C",'Mapa final'!$O$68),"")</f>
        <v/>
      </c>
      <c r="AL25" s="61" t="str">
        <f>IF(AND('Mapa final'!$Y$69="Alta",'Mapa final'!$AA$69="Catastrófico"),CONCATENATE("R10C",'Mapa final'!$O$69),"")</f>
        <v/>
      </c>
      <c r="AM25" s="62" t="str">
        <f>IF(AND('Mapa final'!$Y$70="Alta",'Mapa final'!$AA$70="Catastrófico"),CONCATENATE("R10C",'Mapa final'!$O$70),"")</f>
        <v/>
      </c>
      <c r="AN25" s="82"/>
      <c r="AO25" s="520"/>
      <c r="AP25" s="521"/>
      <c r="AQ25" s="521"/>
      <c r="AR25" s="521"/>
      <c r="AS25" s="521"/>
      <c r="AT25" s="52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row>
    <row r="26" spans="1:76" ht="15" customHeight="1" x14ac:dyDescent="0.25">
      <c r="A26" s="82"/>
      <c r="B26" s="466"/>
      <c r="C26" s="466"/>
      <c r="D26" s="467"/>
      <c r="E26" s="504" t="s">
        <v>117</v>
      </c>
      <c r="F26" s="505"/>
      <c r="G26" s="505"/>
      <c r="H26" s="505"/>
      <c r="I26" s="506"/>
      <c r="J26" s="63" t="str">
        <f>IF(AND('Mapa final'!$Y$10="Media",'Mapa final'!$AA$10="Leve"),CONCATENATE("R1C",'Mapa final'!$O$10),"")</f>
        <v/>
      </c>
      <c r="K26" s="64" t="str">
        <f>IF(AND('Mapa final'!$Y$11="Media",'Mapa final'!$AA$11="Leve"),CONCATENATE("R1C",'Mapa final'!$O$11),"")</f>
        <v/>
      </c>
      <c r="L26" s="64" t="str">
        <f>IF(AND('Mapa final'!$Y$12="Media",'Mapa final'!$AA$12="Leve"),CONCATENATE("R1C",'Mapa final'!$O$12),"")</f>
        <v/>
      </c>
      <c r="M26" s="64" t="str">
        <f>IF(AND('Mapa final'!$Y$13="Media",'Mapa final'!$AA$13="Leve"),CONCATENATE("R1C",'Mapa final'!$O$13),"")</f>
        <v/>
      </c>
      <c r="N26" s="64" t="str">
        <f>IF(AND('Mapa final'!$Y$14="Media",'Mapa final'!$AA$14="Leve"),CONCATENATE("R1C",'Mapa final'!$O$14),"")</f>
        <v/>
      </c>
      <c r="O26" s="65" t="str">
        <f>IF(AND('Mapa final'!$Y$15="Media",'Mapa final'!$AA$15="Leve"),CONCATENATE("R1C",'Mapa final'!$O$15),"")</f>
        <v/>
      </c>
      <c r="P26" s="63" t="str">
        <f>IF(AND('Mapa final'!$Y$10="Media",'Mapa final'!$AA$10="Menor"),CONCATENATE("R1C",'Mapa final'!$O$10),"")</f>
        <v/>
      </c>
      <c r="Q26" s="64" t="str">
        <f>IF(AND('Mapa final'!$Y$11="Media",'Mapa final'!$AA$11="Menor"),CONCATENATE("R1C",'Mapa final'!$O$11),"")</f>
        <v/>
      </c>
      <c r="R26" s="64" t="str">
        <f>IF(AND('Mapa final'!$Y$12="Media",'Mapa final'!$AA$12="Menor"),CONCATENATE("R1C",'Mapa final'!$O$12),"")</f>
        <v/>
      </c>
      <c r="S26" s="64" t="str">
        <f>IF(AND('Mapa final'!$Y$13="Media",'Mapa final'!$AA$13="Menor"),CONCATENATE("R1C",'Mapa final'!$O$13),"")</f>
        <v/>
      </c>
      <c r="T26" s="64" t="str">
        <f>IF(AND('Mapa final'!$Y$14="Media",'Mapa final'!$AA$14="Menor"),CONCATENATE("R1C",'Mapa final'!$O$14),"")</f>
        <v/>
      </c>
      <c r="U26" s="65" t="str">
        <f>IF(AND('Mapa final'!$Y$15="Media",'Mapa final'!$AA$15="Menor"),CONCATENATE("R1C",'Mapa final'!$O$15),"")</f>
        <v/>
      </c>
      <c r="V26" s="63" t="str">
        <f>IF(AND('Mapa final'!$Y$10="Media",'Mapa final'!$AA$10="Moderado"),CONCATENATE("R1C",'Mapa final'!$O$10),"")</f>
        <v/>
      </c>
      <c r="W26" s="64" t="str">
        <f>IF(AND('Mapa final'!$Y$11="Media",'Mapa final'!$AA$11="Moderado"),CONCATENATE("R1C",'Mapa final'!$O$11),"")</f>
        <v/>
      </c>
      <c r="X26" s="64" t="str">
        <f>IF(AND('Mapa final'!$Y$12="Media",'Mapa final'!$AA$12="Moderado"),CONCATENATE("R1C",'Mapa final'!$O$12),"")</f>
        <v/>
      </c>
      <c r="Y26" s="64" t="str">
        <f>IF(AND('Mapa final'!$Y$13="Media",'Mapa final'!$AA$13="Moderado"),CONCATENATE("R1C",'Mapa final'!$O$13),"")</f>
        <v/>
      </c>
      <c r="Z26" s="64" t="str">
        <f>IF(AND('Mapa final'!$Y$14="Media",'Mapa final'!$AA$14="Moderado"),CONCATENATE("R1C",'Mapa final'!$O$14),"")</f>
        <v/>
      </c>
      <c r="AA26" s="65" t="str">
        <f>IF(AND('Mapa final'!$Y$15="Media",'Mapa final'!$AA$15="Moderado"),CONCATENATE("R1C",'Mapa final'!$O$15),"")</f>
        <v/>
      </c>
      <c r="AB26" s="44" t="str">
        <f>IF(AND('Mapa final'!$Y$10="Media",'Mapa final'!$AA$10="Mayor"),CONCATENATE("R1C",'Mapa final'!$O$10),"")</f>
        <v/>
      </c>
      <c r="AC26" s="45" t="str">
        <f>IF(AND('Mapa final'!$Y$11="Media",'Mapa final'!$AA$11="Mayor"),CONCATENATE("R1C",'Mapa final'!$O$11),"")</f>
        <v/>
      </c>
      <c r="AD26" s="45" t="str">
        <f>IF(AND('Mapa final'!$Y$12="Media",'Mapa final'!$AA$12="Mayor"),CONCATENATE("R1C",'Mapa final'!$O$12),"")</f>
        <v/>
      </c>
      <c r="AE26" s="45" t="str">
        <f>IF(AND('Mapa final'!$Y$13="Media",'Mapa final'!$AA$13="Mayor"),CONCATENATE("R1C",'Mapa final'!$O$13),"")</f>
        <v/>
      </c>
      <c r="AF26" s="45" t="str">
        <f>IF(AND('Mapa final'!$Y$14="Media",'Mapa final'!$AA$14="Mayor"),CONCATENATE("R1C",'Mapa final'!$O$14),"")</f>
        <v/>
      </c>
      <c r="AG26" s="46" t="str">
        <f>IF(AND('Mapa final'!$Y$15="Media",'Mapa final'!$AA$15="Mayor"),CONCATENATE("R1C",'Mapa final'!$O$15),"")</f>
        <v/>
      </c>
      <c r="AH26" s="47" t="str">
        <f>IF(AND('Mapa final'!$Y$10="Media",'Mapa final'!$AA$10="Catastrófico"),CONCATENATE("R1C",'Mapa final'!$O$10),"")</f>
        <v/>
      </c>
      <c r="AI26" s="48" t="str">
        <f>IF(AND('Mapa final'!$Y$11="Media",'Mapa final'!$AA$11="Catastrófico"),CONCATENATE("R1C",'Mapa final'!$O$11),"")</f>
        <v/>
      </c>
      <c r="AJ26" s="48" t="str">
        <f>IF(AND('Mapa final'!$Y$12="Media",'Mapa final'!$AA$12="Catastrófico"),CONCATENATE("R1C",'Mapa final'!$O$12),"")</f>
        <v/>
      </c>
      <c r="AK26" s="48" t="str">
        <f>IF(AND('Mapa final'!$Y$13="Media",'Mapa final'!$AA$13="Catastrófico"),CONCATENATE("R1C",'Mapa final'!$O$13),"")</f>
        <v/>
      </c>
      <c r="AL26" s="48" t="str">
        <f>IF(AND('Mapa final'!$Y$14="Media",'Mapa final'!$AA$14="Catastrófico"),CONCATENATE("R1C",'Mapa final'!$O$14),"")</f>
        <v/>
      </c>
      <c r="AM26" s="49" t="str">
        <f>IF(AND('Mapa final'!$Y$15="Media",'Mapa final'!$AA$15="Catastrófico"),CONCATENATE("R1C",'Mapa final'!$O$15),"")</f>
        <v/>
      </c>
      <c r="AN26" s="82"/>
      <c r="AO26" s="545" t="s">
        <v>81</v>
      </c>
      <c r="AP26" s="546"/>
      <c r="AQ26" s="546"/>
      <c r="AR26" s="546"/>
      <c r="AS26" s="546"/>
      <c r="AT26" s="547"/>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row>
    <row r="27" spans="1:76" ht="15" customHeight="1" x14ac:dyDescent="0.25">
      <c r="A27" s="82"/>
      <c r="B27" s="466"/>
      <c r="C27" s="466"/>
      <c r="D27" s="467"/>
      <c r="E27" s="523"/>
      <c r="F27" s="524"/>
      <c r="G27" s="524"/>
      <c r="H27" s="524"/>
      <c r="I27" s="509"/>
      <c r="J27" s="66" t="str">
        <f>IF(AND('Mapa final'!$Y$16="Media",'Mapa final'!$AA$16="Leve"),CONCATENATE("R2C",'Mapa final'!$O$16),"")</f>
        <v/>
      </c>
      <c r="K27" s="67" t="str">
        <f>IF(AND('Mapa final'!$Y$17="Media",'Mapa final'!$AA$17="Leve"),CONCATENATE("R2C",'Mapa final'!$O$17),"")</f>
        <v/>
      </c>
      <c r="L27" s="67" t="str">
        <f>IF(AND('Mapa final'!$Y$18="Media",'Mapa final'!$AA$18="Leve"),CONCATENATE("R2C",'Mapa final'!$O$18),"")</f>
        <v/>
      </c>
      <c r="M27" s="67" t="str">
        <f>IF(AND('Mapa final'!$Y$19="Media",'Mapa final'!$AA$19="Leve"),CONCATENATE("R2C",'Mapa final'!$O$19),"")</f>
        <v/>
      </c>
      <c r="N27" s="67" t="str">
        <f>IF(AND('Mapa final'!$Y$20="Media",'Mapa final'!$AA$20="Leve"),CONCATENATE("R2C",'Mapa final'!$O$20),"")</f>
        <v/>
      </c>
      <c r="O27" s="68" t="str">
        <f>IF(AND('Mapa final'!$Y$21="Media",'Mapa final'!$AA$21="Leve"),CONCATENATE("R2C",'Mapa final'!$O$21),"")</f>
        <v/>
      </c>
      <c r="P27" s="66" t="str">
        <f>IF(AND('Mapa final'!$Y$16="Media",'Mapa final'!$AA$16="Menor"),CONCATENATE("R2C",'Mapa final'!$O$16),"")</f>
        <v/>
      </c>
      <c r="Q27" s="67" t="str">
        <f>IF(AND('Mapa final'!$Y$17="Media",'Mapa final'!$AA$17="Menor"),CONCATENATE("R2C",'Mapa final'!$O$17),"")</f>
        <v/>
      </c>
      <c r="R27" s="67" t="str">
        <f>IF(AND('Mapa final'!$Y$18="Media",'Mapa final'!$AA$18="Menor"),CONCATENATE("R2C",'Mapa final'!$O$18),"")</f>
        <v/>
      </c>
      <c r="S27" s="67" t="str">
        <f>IF(AND('Mapa final'!$Y$19="Media",'Mapa final'!$AA$19="Menor"),CONCATENATE("R2C",'Mapa final'!$O$19),"")</f>
        <v/>
      </c>
      <c r="T27" s="67" t="str">
        <f>IF(AND('Mapa final'!$Y$20="Media",'Mapa final'!$AA$20="Menor"),CONCATENATE("R2C",'Mapa final'!$O$20),"")</f>
        <v/>
      </c>
      <c r="U27" s="68" t="str">
        <f>IF(AND('Mapa final'!$Y$21="Media",'Mapa final'!$AA$21="Menor"),CONCATENATE("R2C",'Mapa final'!$O$21),"")</f>
        <v/>
      </c>
      <c r="V27" s="66" t="str">
        <f>IF(AND('Mapa final'!$Y$16="Media",'Mapa final'!$AA$16="Moderado"),CONCATENATE("R2C",'Mapa final'!$O$16),"")</f>
        <v/>
      </c>
      <c r="W27" s="67" t="str">
        <f>IF(AND('Mapa final'!$Y$17="Media",'Mapa final'!$AA$17="Moderado"),CONCATENATE("R2C",'Mapa final'!$O$17),"")</f>
        <v/>
      </c>
      <c r="X27" s="67" t="str">
        <f>IF(AND('Mapa final'!$Y$18="Media",'Mapa final'!$AA$18="Moderado"),CONCATENATE("R2C",'Mapa final'!$O$18),"")</f>
        <v/>
      </c>
      <c r="Y27" s="67" t="str">
        <f>IF(AND('Mapa final'!$Y$19="Media",'Mapa final'!$AA$19="Moderado"),CONCATENATE("R2C",'Mapa final'!$O$19),"")</f>
        <v/>
      </c>
      <c r="Z27" s="67" t="str">
        <f>IF(AND('Mapa final'!$Y$20="Media",'Mapa final'!$AA$20="Moderado"),CONCATENATE("R2C",'Mapa final'!$O$20),"")</f>
        <v/>
      </c>
      <c r="AA27" s="68" t="str">
        <f>IF(AND('Mapa final'!$Y$21="Media",'Mapa final'!$AA$21="Moderado"),CONCATENATE("R2C",'Mapa final'!$O$21),"")</f>
        <v/>
      </c>
      <c r="AB27" s="50" t="str">
        <f>IF(AND('Mapa final'!$Y$16="Media",'Mapa final'!$AA$16="Mayor"),CONCATENATE("R2C",'Mapa final'!$O$16),"")</f>
        <v/>
      </c>
      <c r="AC27" s="51" t="str">
        <f>IF(AND('Mapa final'!$Y$17="Media",'Mapa final'!$AA$17="Mayor"),CONCATENATE("R2C",'Mapa final'!$O$17),"")</f>
        <v/>
      </c>
      <c r="AD27" s="51" t="str">
        <f>IF(AND('Mapa final'!$Y$18="Media",'Mapa final'!$AA$18="Mayor"),CONCATENATE("R2C",'Mapa final'!$O$18),"")</f>
        <v/>
      </c>
      <c r="AE27" s="51" t="str">
        <f>IF(AND('Mapa final'!$Y$19="Media",'Mapa final'!$AA$19="Mayor"),CONCATENATE("R2C",'Mapa final'!$O$19),"")</f>
        <v/>
      </c>
      <c r="AF27" s="51" t="str">
        <f>IF(AND('Mapa final'!$Y$20="Media",'Mapa final'!$AA$20="Mayor"),CONCATENATE("R2C",'Mapa final'!$O$20),"")</f>
        <v/>
      </c>
      <c r="AG27" s="52" t="str">
        <f>IF(AND('Mapa final'!$Y$21="Media",'Mapa final'!$AA$21="Mayor"),CONCATENATE("R2C",'Mapa final'!$O$21),"")</f>
        <v/>
      </c>
      <c r="AH27" s="53" t="str">
        <f>IF(AND('Mapa final'!$Y$16="Media",'Mapa final'!$AA$16="Catastrófico"),CONCATENATE("R2C",'Mapa final'!$O$16),"")</f>
        <v/>
      </c>
      <c r="AI27" s="54" t="str">
        <f>IF(AND('Mapa final'!$Y$17="Media",'Mapa final'!$AA$17="Catastrófico"),CONCATENATE("R2C",'Mapa final'!$O$17),"")</f>
        <v/>
      </c>
      <c r="AJ27" s="54" t="str">
        <f>IF(AND('Mapa final'!$Y$18="Media",'Mapa final'!$AA$18="Catastrófico"),CONCATENATE("R2C",'Mapa final'!$O$18),"")</f>
        <v/>
      </c>
      <c r="AK27" s="54" t="str">
        <f>IF(AND('Mapa final'!$Y$19="Media",'Mapa final'!$AA$19="Catastrófico"),CONCATENATE("R2C",'Mapa final'!$O$19),"")</f>
        <v/>
      </c>
      <c r="AL27" s="54" t="str">
        <f>IF(AND('Mapa final'!$Y$20="Media",'Mapa final'!$AA$20="Catastrófico"),CONCATENATE("R2C",'Mapa final'!$O$20),"")</f>
        <v/>
      </c>
      <c r="AM27" s="55" t="str">
        <f>IF(AND('Mapa final'!$Y$21="Media",'Mapa final'!$AA$21="Catastrófico"),CONCATENATE("R2C",'Mapa final'!$O$21),"")</f>
        <v/>
      </c>
      <c r="AN27" s="82"/>
      <c r="AO27" s="548"/>
      <c r="AP27" s="549"/>
      <c r="AQ27" s="549"/>
      <c r="AR27" s="549"/>
      <c r="AS27" s="549"/>
      <c r="AT27" s="550"/>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row>
    <row r="28" spans="1:76" ht="15" customHeight="1" x14ac:dyDescent="0.25">
      <c r="A28" s="82"/>
      <c r="B28" s="466"/>
      <c r="C28" s="466"/>
      <c r="D28" s="467"/>
      <c r="E28" s="507"/>
      <c r="F28" s="508"/>
      <c r="G28" s="508"/>
      <c r="H28" s="508"/>
      <c r="I28" s="509"/>
      <c r="J28" s="66" t="str">
        <f>IF(AND('Mapa final'!$Y$22="Media",'Mapa final'!$AA$22="Leve"),CONCATENATE("R3C",'Mapa final'!$O$22),"")</f>
        <v/>
      </c>
      <c r="K28" s="67" t="str">
        <f>IF(AND('Mapa final'!$Y$23="Media",'Mapa final'!$AA$23="Leve"),CONCATENATE("R3C",'Mapa final'!$O$23),"")</f>
        <v/>
      </c>
      <c r="L28" s="67" t="str">
        <f>IF(AND('Mapa final'!$Y$24="Media",'Mapa final'!$AA$24="Leve"),CONCATENATE("R3C",'Mapa final'!$O$24),"")</f>
        <v/>
      </c>
      <c r="M28" s="67" t="str">
        <f>IF(AND('Mapa final'!$Y$25="Media",'Mapa final'!$AA$25="Leve"),CONCATENATE("R3C",'Mapa final'!$O$25),"")</f>
        <v/>
      </c>
      <c r="N28" s="67" t="str">
        <f>IF(AND('Mapa final'!$Y$26="Media",'Mapa final'!$AA$26="Leve"),CONCATENATE("R3C",'Mapa final'!$O$26),"")</f>
        <v/>
      </c>
      <c r="O28" s="68" t="str">
        <f>IF(AND('Mapa final'!$Y$27="Media",'Mapa final'!$AA$27="Leve"),CONCATENATE("R3C",'Mapa final'!$O$27),"")</f>
        <v/>
      </c>
      <c r="P28" s="66" t="str">
        <f>IF(AND('Mapa final'!$Y$22="Media",'Mapa final'!$AA$22="Menor"),CONCATENATE("R3C",'Mapa final'!$O$22),"")</f>
        <v/>
      </c>
      <c r="Q28" s="67" t="str">
        <f>IF(AND('Mapa final'!$Y$23="Media",'Mapa final'!$AA$23="Menor"),CONCATENATE("R3C",'Mapa final'!$O$23),"")</f>
        <v/>
      </c>
      <c r="R28" s="67" t="str">
        <f>IF(AND('Mapa final'!$Y$24="Media",'Mapa final'!$AA$24="Menor"),CONCATENATE("R3C",'Mapa final'!$O$24),"")</f>
        <v/>
      </c>
      <c r="S28" s="67" t="str">
        <f>IF(AND('Mapa final'!$Y$25="Media",'Mapa final'!$AA$25="Menor"),CONCATENATE("R3C",'Mapa final'!$O$25),"")</f>
        <v/>
      </c>
      <c r="T28" s="67" t="str">
        <f>IF(AND('Mapa final'!$Y$26="Media",'Mapa final'!$AA$26="Menor"),CONCATENATE("R3C",'Mapa final'!$O$26),"")</f>
        <v/>
      </c>
      <c r="U28" s="68" t="str">
        <f>IF(AND('Mapa final'!$Y$27="Media",'Mapa final'!$AA$27="Menor"),CONCATENATE("R3C",'Mapa final'!$O$27),"")</f>
        <v/>
      </c>
      <c r="V28" s="66" t="str">
        <f>IF(AND('Mapa final'!$Y$22="Media",'Mapa final'!$AA$22="Moderado"),CONCATENATE("R3C",'Mapa final'!$O$22),"")</f>
        <v/>
      </c>
      <c r="W28" s="67" t="str">
        <f>IF(AND('Mapa final'!$Y$23="Media",'Mapa final'!$AA$23="Moderado"),CONCATENATE("R3C",'Mapa final'!$O$23),"")</f>
        <v/>
      </c>
      <c r="X28" s="67" t="str">
        <f>IF(AND('Mapa final'!$Y$24="Media",'Mapa final'!$AA$24="Moderado"),CONCATENATE("R3C",'Mapa final'!$O$24),"")</f>
        <v/>
      </c>
      <c r="Y28" s="67" t="str">
        <f>IF(AND('Mapa final'!$Y$25="Media",'Mapa final'!$AA$25="Moderado"),CONCATENATE("R3C",'Mapa final'!$O$25),"")</f>
        <v/>
      </c>
      <c r="Z28" s="67" t="str">
        <f>IF(AND('Mapa final'!$Y$26="Media",'Mapa final'!$AA$26="Moderado"),CONCATENATE("R3C",'Mapa final'!$O$26),"")</f>
        <v/>
      </c>
      <c r="AA28" s="68" t="str">
        <f>IF(AND('Mapa final'!$Y$27="Media",'Mapa final'!$AA$27="Moderado"),CONCATENATE("R3C",'Mapa final'!$O$27),"")</f>
        <v/>
      </c>
      <c r="AB28" s="50" t="str">
        <f>IF(AND('Mapa final'!$Y$22="Media",'Mapa final'!$AA$22="Mayor"),CONCATENATE("R3C",'Mapa final'!$O$22),"")</f>
        <v/>
      </c>
      <c r="AC28" s="51" t="str">
        <f>IF(AND('Mapa final'!$Y$23="Media",'Mapa final'!$AA$23="Mayor"),CONCATENATE("R3C",'Mapa final'!$O$23),"")</f>
        <v/>
      </c>
      <c r="AD28" s="51" t="str">
        <f>IF(AND('Mapa final'!$Y$24="Media",'Mapa final'!$AA$24="Mayor"),CONCATENATE("R3C",'Mapa final'!$O$24),"")</f>
        <v/>
      </c>
      <c r="AE28" s="51" t="str">
        <f>IF(AND('Mapa final'!$Y$25="Media",'Mapa final'!$AA$25="Mayor"),CONCATENATE("R3C",'Mapa final'!$O$25),"")</f>
        <v/>
      </c>
      <c r="AF28" s="51" t="str">
        <f>IF(AND('Mapa final'!$Y$26="Media",'Mapa final'!$AA$26="Mayor"),CONCATENATE("R3C",'Mapa final'!$O$26),"")</f>
        <v/>
      </c>
      <c r="AG28" s="52" t="str">
        <f>IF(AND('Mapa final'!$Y$27="Media",'Mapa final'!$AA$27="Mayor"),CONCATENATE("R3C",'Mapa final'!$O$27),"")</f>
        <v/>
      </c>
      <c r="AH28" s="53" t="str">
        <f>IF(AND('Mapa final'!$Y$22="Media",'Mapa final'!$AA$22="Catastrófico"),CONCATENATE("R3C",'Mapa final'!$O$22),"")</f>
        <v/>
      </c>
      <c r="AI28" s="54" t="str">
        <f>IF(AND('Mapa final'!$Y$23="Media",'Mapa final'!$AA$23="Catastrófico"),CONCATENATE("R3C",'Mapa final'!$O$23),"")</f>
        <v/>
      </c>
      <c r="AJ28" s="54" t="str">
        <f>IF(AND('Mapa final'!$Y$24="Media",'Mapa final'!$AA$24="Catastrófico"),CONCATENATE("R3C",'Mapa final'!$O$24),"")</f>
        <v/>
      </c>
      <c r="AK28" s="54" t="str">
        <f>IF(AND('Mapa final'!$Y$25="Media",'Mapa final'!$AA$25="Catastrófico"),CONCATENATE("R3C",'Mapa final'!$O$25),"")</f>
        <v/>
      </c>
      <c r="AL28" s="54" t="str">
        <f>IF(AND('Mapa final'!$Y$26="Media",'Mapa final'!$AA$26="Catastrófico"),CONCATENATE("R3C",'Mapa final'!$O$26),"")</f>
        <v/>
      </c>
      <c r="AM28" s="55" t="str">
        <f>IF(AND('Mapa final'!$Y$27="Media",'Mapa final'!$AA$27="Catastrófico"),CONCATENATE("R3C",'Mapa final'!$O$27),"")</f>
        <v/>
      </c>
      <c r="AN28" s="82"/>
      <c r="AO28" s="548"/>
      <c r="AP28" s="549"/>
      <c r="AQ28" s="549"/>
      <c r="AR28" s="549"/>
      <c r="AS28" s="549"/>
      <c r="AT28" s="550"/>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row>
    <row r="29" spans="1:76" ht="15" customHeight="1" x14ac:dyDescent="0.25">
      <c r="A29" s="82"/>
      <c r="B29" s="466"/>
      <c r="C29" s="466"/>
      <c r="D29" s="467"/>
      <c r="E29" s="507"/>
      <c r="F29" s="508"/>
      <c r="G29" s="508"/>
      <c r="H29" s="508"/>
      <c r="I29" s="509"/>
      <c r="J29" s="66" t="str">
        <f>IF(AND('Mapa final'!$Y$28="Media",'Mapa final'!$AA$28="Leve"),CONCATENATE("R4C",'Mapa final'!$O$28),"")</f>
        <v/>
      </c>
      <c r="K29" s="67" t="str">
        <f>IF(AND('Mapa final'!$Y$29="Media",'Mapa final'!$AA$29="Leve"),CONCATENATE("R4C",'Mapa final'!$O$29),"")</f>
        <v/>
      </c>
      <c r="L29" s="67" t="str">
        <f>IF(AND('Mapa final'!$Y$30="Media",'Mapa final'!$AA$30="Leve"),CONCATENATE("R4C",'Mapa final'!$O$30),"")</f>
        <v/>
      </c>
      <c r="M29" s="67" t="str">
        <f>IF(AND('Mapa final'!$Y$31="Media",'Mapa final'!$AA$31="Leve"),CONCATENATE("R4C",'Mapa final'!$O$31),"")</f>
        <v/>
      </c>
      <c r="N29" s="67" t="str">
        <f>IF(AND('Mapa final'!$Y$32="Media",'Mapa final'!$AA$32="Leve"),CONCATENATE("R4C",'Mapa final'!$O$32),"")</f>
        <v/>
      </c>
      <c r="O29" s="68" t="str">
        <f>IF(AND('Mapa final'!$Y$33="Media",'Mapa final'!$AA$33="Leve"),CONCATENATE("R4C",'Mapa final'!$O$33),"")</f>
        <v/>
      </c>
      <c r="P29" s="66" t="str">
        <f>IF(AND('Mapa final'!$Y$28="Media",'Mapa final'!$AA$28="Menor"),CONCATENATE("R4C",'Mapa final'!$O$28),"")</f>
        <v/>
      </c>
      <c r="Q29" s="67" t="str">
        <f>IF(AND('Mapa final'!$Y$29="Media",'Mapa final'!$AA$29="Menor"),CONCATENATE("R4C",'Mapa final'!$O$29),"")</f>
        <v/>
      </c>
      <c r="R29" s="67" t="str">
        <f>IF(AND('Mapa final'!$Y$30="Media",'Mapa final'!$AA$30="Menor"),CONCATENATE("R4C",'Mapa final'!$O$30),"")</f>
        <v/>
      </c>
      <c r="S29" s="67" t="str">
        <f>IF(AND('Mapa final'!$Y$31="Media",'Mapa final'!$AA$31="Menor"),CONCATENATE("R4C",'Mapa final'!$O$31),"")</f>
        <v/>
      </c>
      <c r="T29" s="67" t="str">
        <f>IF(AND('Mapa final'!$Y$32="Media",'Mapa final'!$AA$32="Menor"),CONCATENATE("R4C",'Mapa final'!$O$32),"")</f>
        <v/>
      </c>
      <c r="U29" s="68" t="str">
        <f>IF(AND('Mapa final'!$Y$33="Media",'Mapa final'!$AA$33="Menor"),CONCATENATE("R4C",'Mapa final'!$O$33),"")</f>
        <v/>
      </c>
      <c r="V29" s="66" t="str">
        <f>IF(AND('Mapa final'!$Y$28="Media",'Mapa final'!$AA$28="Moderado"),CONCATENATE("R4C",'Mapa final'!$O$28),"")</f>
        <v/>
      </c>
      <c r="W29" s="67" t="str">
        <f>IF(AND('Mapa final'!$Y$29="Media",'Mapa final'!$AA$29="Moderado"),CONCATENATE("R4C",'Mapa final'!$O$29),"")</f>
        <v/>
      </c>
      <c r="X29" s="67" t="str">
        <f>IF(AND('Mapa final'!$Y$30="Media",'Mapa final'!$AA$30="Moderado"),CONCATENATE("R4C",'Mapa final'!$O$30),"")</f>
        <v/>
      </c>
      <c r="Y29" s="67" t="str">
        <f>IF(AND('Mapa final'!$Y$31="Media",'Mapa final'!$AA$31="Moderado"),CONCATENATE("R4C",'Mapa final'!$O$31),"")</f>
        <v/>
      </c>
      <c r="Z29" s="67" t="str">
        <f>IF(AND('Mapa final'!$Y$32="Media",'Mapa final'!$AA$32="Moderado"),CONCATENATE("R4C",'Mapa final'!$O$32),"")</f>
        <v/>
      </c>
      <c r="AA29" s="68" t="str">
        <f>IF(AND('Mapa final'!$Y$33="Media",'Mapa final'!$AA$33="Moderado"),CONCATENATE("R4C",'Mapa final'!$O$33),"")</f>
        <v/>
      </c>
      <c r="AB29" s="50" t="str">
        <f>IF(AND('Mapa final'!$Y$28="Media",'Mapa final'!$AA$28="Mayor"),CONCATENATE("R4C",'Mapa final'!$O$28),"")</f>
        <v/>
      </c>
      <c r="AC29" s="51" t="str">
        <f>IF(AND('Mapa final'!$Y$29="Media",'Mapa final'!$AA$29="Mayor"),CONCATENATE("R4C",'Mapa final'!$O$29),"")</f>
        <v/>
      </c>
      <c r="AD29" s="56" t="str">
        <f>IF(AND('Mapa final'!$Y$30="Media",'Mapa final'!$AA$30="Mayor"),CONCATENATE("R4C",'Mapa final'!$O$30),"")</f>
        <v/>
      </c>
      <c r="AE29" s="56" t="str">
        <f>IF(AND('Mapa final'!$Y$31="Media",'Mapa final'!$AA$31="Mayor"),CONCATENATE("R4C",'Mapa final'!$O$31),"")</f>
        <v/>
      </c>
      <c r="AF29" s="56" t="str">
        <f>IF(AND('Mapa final'!$Y$32="Media",'Mapa final'!$AA$32="Mayor"),CONCATENATE("R4C",'Mapa final'!$O$32),"")</f>
        <v/>
      </c>
      <c r="AG29" s="52" t="str">
        <f>IF(AND('Mapa final'!$Y$33="Media",'Mapa final'!$AA$33="Mayor"),CONCATENATE("R4C",'Mapa final'!$O$33),"")</f>
        <v/>
      </c>
      <c r="AH29" s="53" t="str">
        <f>IF(AND('Mapa final'!$Y$28="Media",'Mapa final'!$AA$28="Catastrófico"),CONCATENATE("R4C",'Mapa final'!$O$28),"")</f>
        <v/>
      </c>
      <c r="AI29" s="54" t="str">
        <f>IF(AND('Mapa final'!$Y$29="Media",'Mapa final'!$AA$29="Catastrófico"),CONCATENATE("R4C",'Mapa final'!$O$29),"")</f>
        <v/>
      </c>
      <c r="AJ29" s="54" t="str">
        <f>IF(AND('Mapa final'!$Y$30="Media",'Mapa final'!$AA$30="Catastrófico"),CONCATENATE("R4C",'Mapa final'!$O$30),"")</f>
        <v/>
      </c>
      <c r="AK29" s="54" t="str">
        <f>IF(AND('Mapa final'!$Y$31="Media",'Mapa final'!$AA$31="Catastrófico"),CONCATENATE("R4C",'Mapa final'!$O$31),"")</f>
        <v/>
      </c>
      <c r="AL29" s="54" t="str">
        <f>IF(AND('Mapa final'!$Y$32="Media",'Mapa final'!$AA$32="Catastrófico"),CONCATENATE("R4C",'Mapa final'!$O$32),"")</f>
        <v/>
      </c>
      <c r="AM29" s="55" t="str">
        <f>IF(AND('Mapa final'!$Y$33="Media",'Mapa final'!$AA$33="Catastrófico"),CONCATENATE("R4C",'Mapa final'!$O$33),"")</f>
        <v/>
      </c>
      <c r="AN29" s="82"/>
      <c r="AO29" s="548"/>
      <c r="AP29" s="549"/>
      <c r="AQ29" s="549"/>
      <c r="AR29" s="549"/>
      <c r="AS29" s="549"/>
      <c r="AT29" s="550"/>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row>
    <row r="30" spans="1:76" ht="15" customHeight="1" x14ac:dyDescent="0.25">
      <c r="A30" s="82"/>
      <c r="B30" s="466"/>
      <c r="C30" s="466"/>
      <c r="D30" s="467"/>
      <c r="E30" s="507"/>
      <c r="F30" s="508"/>
      <c r="G30" s="508"/>
      <c r="H30" s="508"/>
      <c r="I30" s="509"/>
      <c r="J30" s="66" t="str">
        <f>IF(AND('Mapa final'!$Y$34="Media",'Mapa final'!$AA$34="Leve"),CONCATENATE("R5C",'Mapa final'!$O$34),"")</f>
        <v/>
      </c>
      <c r="K30" s="67" t="str">
        <f>IF(AND('Mapa final'!$Y$35="Media",'Mapa final'!$AA$35="Leve"),CONCATENATE("R5C",'Mapa final'!$O$35),"")</f>
        <v/>
      </c>
      <c r="L30" s="67" t="str">
        <f>IF(AND('Mapa final'!$Y$36="Media",'Mapa final'!$AA$36="Leve"),CONCATENATE("R5C",'Mapa final'!$O$36),"")</f>
        <v/>
      </c>
      <c r="M30" s="67" t="str">
        <f>IF(AND('Mapa final'!$Y$37="Media",'Mapa final'!$AA$37="Leve"),CONCATENATE("R5C",'Mapa final'!$O$37),"")</f>
        <v/>
      </c>
      <c r="N30" s="67" t="str">
        <f>IF(AND('Mapa final'!$Y$38="Media",'Mapa final'!$AA$38="Leve"),CONCATENATE("R5C",'Mapa final'!$O$38),"")</f>
        <v/>
      </c>
      <c r="O30" s="68" t="str">
        <f>IF(AND('Mapa final'!$Y$39="Media",'Mapa final'!$AA$39="Leve"),CONCATENATE("R5C",'Mapa final'!$O$39),"")</f>
        <v/>
      </c>
      <c r="P30" s="66" t="str">
        <f>IF(AND('Mapa final'!$Y$34="Media",'Mapa final'!$AA$34="Menor"),CONCATENATE("R5C",'Mapa final'!$O$34),"")</f>
        <v/>
      </c>
      <c r="Q30" s="67" t="str">
        <f>IF(AND('Mapa final'!$Y$35="Media",'Mapa final'!$AA$35="Menor"),CONCATENATE("R5C",'Mapa final'!$O$35),"")</f>
        <v/>
      </c>
      <c r="R30" s="67" t="str">
        <f>IF(AND('Mapa final'!$Y$36="Media",'Mapa final'!$AA$36="Menor"),CONCATENATE("R5C",'Mapa final'!$O$36),"")</f>
        <v/>
      </c>
      <c r="S30" s="67" t="str">
        <f>IF(AND('Mapa final'!$Y$37="Media",'Mapa final'!$AA$37="Menor"),CONCATENATE("R5C",'Mapa final'!$O$37),"")</f>
        <v/>
      </c>
      <c r="T30" s="67" t="str">
        <f>IF(AND('Mapa final'!$Y$38="Media",'Mapa final'!$AA$38="Menor"),CONCATENATE("R5C",'Mapa final'!$O$38),"")</f>
        <v/>
      </c>
      <c r="U30" s="68" t="str">
        <f>IF(AND('Mapa final'!$Y$39="Media",'Mapa final'!$AA$39="Menor"),CONCATENATE("R5C",'Mapa final'!$O$39),"")</f>
        <v/>
      </c>
      <c r="V30" s="66" t="str">
        <f>IF(AND('Mapa final'!$Y$34="Media",'Mapa final'!$AA$34="Moderado"),CONCATENATE("R5C",'Mapa final'!$O$34),"")</f>
        <v/>
      </c>
      <c r="W30" s="67" t="str">
        <f>IF(AND('Mapa final'!$Y$35="Media",'Mapa final'!$AA$35="Moderado"),CONCATENATE("R5C",'Mapa final'!$O$35),"")</f>
        <v/>
      </c>
      <c r="X30" s="67" t="str">
        <f>IF(AND('Mapa final'!$Y$36="Media",'Mapa final'!$AA$36="Moderado"),CONCATENATE("R5C",'Mapa final'!$O$36),"")</f>
        <v/>
      </c>
      <c r="Y30" s="67" t="str">
        <f>IF(AND('Mapa final'!$Y$37="Media",'Mapa final'!$AA$37="Moderado"),CONCATENATE("R5C",'Mapa final'!$O$37),"")</f>
        <v/>
      </c>
      <c r="Z30" s="67" t="str">
        <f>IF(AND('Mapa final'!$Y$38="Media",'Mapa final'!$AA$38="Moderado"),CONCATENATE("R5C",'Mapa final'!$O$38),"")</f>
        <v/>
      </c>
      <c r="AA30" s="68" t="str">
        <f>IF(AND('Mapa final'!$Y$39="Media",'Mapa final'!$AA$39="Moderado"),CONCATENATE("R5C",'Mapa final'!$O$39),"")</f>
        <v/>
      </c>
      <c r="AB30" s="50" t="str">
        <f>IF(AND('Mapa final'!$Y$34="Media",'Mapa final'!$AA$34="Mayor"),CONCATENATE("R5C",'Mapa final'!$O$34),"")</f>
        <v/>
      </c>
      <c r="AC30" s="51" t="str">
        <f>IF(AND('Mapa final'!$Y$35="Media",'Mapa final'!$AA$35="Mayor"),CONCATENATE("R5C",'Mapa final'!$O$35),"")</f>
        <v/>
      </c>
      <c r="AD30" s="56" t="str">
        <f>IF(AND('Mapa final'!$Y$36="Media",'Mapa final'!$AA$36="Mayor"),CONCATENATE("R5C",'Mapa final'!$O$36),"")</f>
        <v/>
      </c>
      <c r="AE30" s="56" t="str">
        <f>IF(AND('Mapa final'!$Y$37="Media",'Mapa final'!$AA$37="Mayor"),CONCATENATE("R5C",'Mapa final'!$O$37),"")</f>
        <v/>
      </c>
      <c r="AF30" s="56" t="str">
        <f>IF(AND('Mapa final'!$Y$38="Media",'Mapa final'!$AA$38="Mayor"),CONCATENATE("R5C",'Mapa final'!$O$38),"")</f>
        <v/>
      </c>
      <c r="AG30" s="52" t="str">
        <f>IF(AND('Mapa final'!$Y$39="Media",'Mapa final'!$AA$39="Mayor"),CONCATENATE("R5C",'Mapa final'!$O$39),"")</f>
        <v/>
      </c>
      <c r="AH30" s="53" t="str">
        <f>IF(AND('Mapa final'!$Y$34="Media",'Mapa final'!$AA$34="Catastrófico"),CONCATENATE("R5C",'Mapa final'!$O$34),"")</f>
        <v/>
      </c>
      <c r="AI30" s="54" t="str">
        <f>IF(AND('Mapa final'!$Y$35="Media",'Mapa final'!$AA$35="Catastrófico"),CONCATENATE("R5C",'Mapa final'!$O$35),"")</f>
        <v/>
      </c>
      <c r="AJ30" s="54" t="str">
        <f>IF(AND('Mapa final'!$Y$36="Media",'Mapa final'!$AA$36="Catastrófico"),CONCATENATE("R5C",'Mapa final'!$O$36),"")</f>
        <v/>
      </c>
      <c r="AK30" s="54" t="str">
        <f>IF(AND('Mapa final'!$Y$37="Media",'Mapa final'!$AA$37="Catastrófico"),CONCATENATE("R5C",'Mapa final'!$O$37),"")</f>
        <v/>
      </c>
      <c r="AL30" s="54" t="str">
        <f>IF(AND('Mapa final'!$Y$38="Media",'Mapa final'!$AA$38="Catastrófico"),CONCATENATE("R5C",'Mapa final'!$O$38),"")</f>
        <v/>
      </c>
      <c r="AM30" s="55" t="str">
        <f>IF(AND('Mapa final'!$Y$39="Media",'Mapa final'!$AA$39="Catastrófico"),CONCATENATE("R5C",'Mapa final'!$O$39),"")</f>
        <v/>
      </c>
      <c r="AN30" s="82"/>
      <c r="AO30" s="548"/>
      <c r="AP30" s="549"/>
      <c r="AQ30" s="549"/>
      <c r="AR30" s="549"/>
      <c r="AS30" s="549"/>
      <c r="AT30" s="550"/>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row>
    <row r="31" spans="1:76" ht="15" customHeight="1" x14ac:dyDescent="0.25">
      <c r="A31" s="82"/>
      <c r="B31" s="466"/>
      <c r="C31" s="466"/>
      <c r="D31" s="467"/>
      <c r="E31" s="507"/>
      <c r="F31" s="508"/>
      <c r="G31" s="508"/>
      <c r="H31" s="508"/>
      <c r="I31" s="509"/>
      <c r="J31" s="66" t="str">
        <f>IF(AND('Mapa final'!$Y$41="Media",'Mapa final'!$AA$41="Leve"),CONCATENATE("R6C",'Mapa final'!$O$41),"")</f>
        <v/>
      </c>
      <c r="K31" s="67" t="str">
        <f>IF(AND('Mapa final'!$Y$42="Media",'Mapa final'!$AA$42="Leve"),CONCATENATE("R6C",'Mapa final'!$O$42),"")</f>
        <v/>
      </c>
      <c r="L31" s="67" t="str">
        <f>IF(AND('Mapa final'!$Y$43="Media",'Mapa final'!$AA$43="Leve"),CONCATENATE("R6C",'Mapa final'!$O$43),"")</f>
        <v/>
      </c>
      <c r="M31" s="67" t="str">
        <f>IF(AND('Mapa final'!$Y$44="Media",'Mapa final'!$AA$44="Leve"),CONCATENATE("R6C",'Mapa final'!$O$44),"")</f>
        <v/>
      </c>
      <c r="N31" s="67" t="str">
        <f>IF(AND('Mapa final'!$Y$45="Media",'Mapa final'!$AA$45="Leve"),CONCATENATE("R6C",'Mapa final'!$O$45),"")</f>
        <v/>
      </c>
      <c r="O31" s="68" t="str">
        <f>IF(AND('Mapa final'!$Y$46="Media",'Mapa final'!$AA$46="Leve"),CONCATENATE("R6C",'Mapa final'!$O$46),"")</f>
        <v/>
      </c>
      <c r="P31" s="66" t="str">
        <f>IF(AND('Mapa final'!$Y$41="Media",'Mapa final'!$AA$41="Menor"),CONCATENATE("R6C",'Mapa final'!$O$41),"")</f>
        <v/>
      </c>
      <c r="Q31" s="67" t="str">
        <f>IF(AND('Mapa final'!$Y$42="Media",'Mapa final'!$AA$42="Menor"),CONCATENATE("R6C",'Mapa final'!$O$42),"")</f>
        <v/>
      </c>
      <c r="R31" s="67" t="str">
        <f>IF(AND('Mapa final'!$Y$43="Media",'Mapa final'!$AA$43="Menor"),CONCATENATE("R6C",'Mapa final'!$O$43),"")</f>
        <v/>
      </c>
      <c r="S31" s="67" t="str">
        <f>IF(AND('Mapa final'!$Y$44="Media",'Mapa final'!$AA$44="Menor"),CONCATENATE("R6C",'Mapa final'!$O$44),"")</f>
        <v/>
      </c>
      <c r="T31" s="67" t="str">
        <f>IF(AND('Mapa final'!$Y$45="Media",'Mapa final'!$AA$45="Menor"),CONCATENATE("R6C",'Mapa final'!$O$45),"")</f>
        <v/>
      </c>
      <c r="U31" s="68" t="str">
        <f>IF(AND('Mapa final'!$Y$46="Media",'Mapa final'!$AA$46="Menor"),CONCATENATE("R6C",'Mapa final'!$O$46),"")</f>
        <v/>
      </c>
      <c r="V31" s="66" t="str">
        <f>IF(AND('Mapa final'!$Y$41="Media",'Mapa final'!$AA$41="Moderado"),CONCATENATE("R6C",'Mapa final'!$O$41),"")</f>
        <v/>
      </c>
      <c r="W31" s="67" t="str">
        <f>IF(AND('Mapa final'!$Y$42="Media",'Mapa final'!$AA$42="Moderado"),CONCATENATE("R6C",'Mapa final'!$O$42),"")</f>
        <v/>
      </c>
      <c r="X31" s="67" t="str">
        <f>IF(AND('Mapa final'!$Y$43="Media",'Mapa final'!$AA$43="Moderado"),CONCATENATE("R6C",'Mapa final'!$O$43),"")</f>
        <v/>
      </c>
      <c r="Y31" s="67" t="str">
        <f>IF(AND('Mapa final'!$Y$44="Media",'Mapa final'!$AA$44="Moderado"),CONCATENATE("R6C",'Mapa final'!$O$44),"")</f>
        <v/>
      </c>
      <c r="Z31" s="67" t="str">
        <f>IF(AND('Mapa final'!$Y$45="Media",'Mapa final'!$AA$45="Moderado"),CONCATENATE("R6C",'Mapa final'!$O$45),"")</f>
        <v/>
      </c>
      <c r="AA31" s="68" t="str">
        <f>IF(AND('Mapa final'!$Y$46="Media",'Mapa final'!$AA$46="Moderado"),CONCATENATE("R6C",'Mapa final'!$O$46),"")</f>
        <v/>
      </c>
      <c r="AB31" s="50" t="str">
        <f>IF(AND('Mapa final'!$Y$41="Media",'Mapa final'!$AA$41="Mayor"),CONCATENATE("R6C",'Mapa final'!$O$41),"")</f>
        <v/>
      </c>
      <c r="AC31" s="51" t="str">
        <f>IF(AND('Mapa final'!$Y$42="Media",'Mapa final'!$AA$42="Mayor"),CONCATENATE("R6C",'Mapa final'!$O$42),"")</f>
        <v/>
      </c>
      <c r="AD31" s="56" t="str">
        <f>IF(AND('Mapa final'!$Y$43="Media",'Mapa final'!$AA$43="Mayor"),CONCATENATE("R6C",'Mapa final'!$O$43),"")</f>
        <v/>
      </c>
      <c r="AE31" s="56" t="str">
        <f>IF(AND('Mapa final'!$Y$44="Media",'Mapa final'!$AA$44="Mayor"),CONCATENATE("R6C",'Mapa final'!$O$44),"")</f>
        <v/>
      </c>
      <c r="AF31" s="56" t="str">
        <f>IF(AND('Mapa final'!$Y$45="Media",'Mapa final'!$AA$45="Mayor"),CONCATENATE("R6C",'Mapa final'!$O$45),"")</f>
        <v/>
      </c>
      <c r="AG31" s="52" t="str">
        <f>IF(AND('Mapa final'!$Y$46="Media",'Mapa final'!$AA$46="Mayor"),CONCATENATE("R6C",'Mapa final'!$O$46),"")</f>
        <v/>
      </c>
      <c r="AH31" s="53" t="str">
        <f>IF(AND('Mapa final'!$Y$41="Media",'Mapa final'!$AA$41="Catastrófico"),CONCATENATE("R6C",'Mapa final'!$O$41),"")</f>
        <v/>
      </c>
      <c r="AI31" s="54" t="str">
        <f>IF(AND('Mapa final'!$Y$42="Media",'Mapa final'!$AA$42="Catastrófico"),CONCATENATE("R6C",'Mapa final'!$O$42),"")</f>
        <v/>
      </c>
      <c r="AJ31" s="54" t="str">
        <f>IF(AND('Mapa final'!$Y$43="Media",'Mapa final'!$AA$43="Catastrófico"),CONCATENATE("R6C",'Mapa final'!$O$43),"")</f>
        <v/>
      </c>
      <c r="AK31" s="54" t="str">
        <f>IF(AND('Mapa final'!$Y$44="Media",'Mapa final'!$AA$44="Catastrófico"),CONCATENATE("R6C",'Mapa final'!$O$44),"")</f>
        <v/>
      </c>
      <c r="AL31" s="54" t="str">
        <f>IF(AND('Mapa final'!$Y$45="Media",'Mapa final'!$AA$45="Catastrófico"),CONCATENATE("R6C",'Mapa final'!$O$45),"")</f>
        <v/>
      </c>
      <c r="AM31" s="55" t="str">
        <f>IF(AND('Mapa final'!$Y$46="Media",'Mapa final'!$AA$46="Catastrófico"),CONCATENATE("R6C",'Mapa final'!$O$46),"")</f>
        <v/>
      </c>
      <c r="AN31" s="82"/>
      <c r="AO31" s="548"/>
      <c r="AP31" s="549"/>
      <c r="AQ31" s="549"/>
      <c r="AR31" s="549"/>
      <c r="AS31" s="549"/>
      <c r="AT31" s="550"/>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row>
    <row r="32" spans="1:76" ht="15" customHeight="1" x14ac:dyDescent="0.25">
      <c r="A32" s="82"/>
      <c r="B32" s="466"/>
      <c r="C32" s="466"/>
      <c r="D32" s="467"/>
      <c r="E32" s="507"/>
      <c r="F32" s="508"/>
      <c r="G32" s="508"/>
      <c r="H32" s="508"/>
      <c r="I32" s="509"/>
      <c r="J32" s="66" t="str">
        <f>IF(AND('Mapa final'!$Y$47="Media",'Mapa final'!$AA$47="Leve"),CONCATENATE("R7C",'Mapa final'!$O$47),"")</f>
        <v/>
      </c>
      <c r="K32" s="67" t="str">
        <f>IF(AND('Mapa final'!$Y$48="Media",'Mapa final'!$AA$48="Leve"),CONCATENATE("R7C",'Mapa final'!$O$48),"")</f>
        <v/>
      </c>
      <c r="L32" s="67" t="str">
        <f>IF(AND('Mapa final'!$Y$49="Media",'Mapa final'!$AA$49="Leve"),CONCATENATE("R7C",'Mapa final'!$O$49),"")</f>
        <v/>
      </c>
      <c r="M32" s="67" t="str">
        <f>IF(AND('Mapa final'!$Y$50="Media",'Mapa final'!$AA$50="Leve"),CONCATENATE("R7C",'Mapa final'!$O$50),"")</f>
        <v/>
      </c>
      <c r="N32" s="67" t="str">
        <f>IF(AND('Mapa final'!$Y$51="Media",'Mapa final'!$AA$51="Leve"),CONCATENATE("R7C",'Mapa final'!$O$51),"")</f>
        <v/>
      </c>
      <c r="O32" s="68" t="str">
        <f>IF(AND('Mapa final'!$Y$52="Media",'Mapa final'!$AA$52="Leve"),CONCATENATE("R7C",'Mapa final'!$O$52),"")</f>
        <v/>
      </c>
      <c r="P32" s="66" t="str">
        <f>IF(AND('Mapa final'!$Y$47="Media",'Mapa final'!$AA$47="Menor"),CONCATENATE("R7C",'Mapa final'!$O$47),"")</f>
        <v/>
      </c>
      <c r="Q32" s="67" t="str">
        <f>IF(AND('Mapa final'!$Y$48="Media",'Mapa final'!$AA$48="Menor"),CONCATENATE("R7C",'Mapa final'!$O$48),"")</f>
        <v/>
      </c>
      <c r="R32" s="67" t="str">
        <f>IF(AND('Mapa final'!$Y$49="Media",'Mapa final'!$AA$49="Menor"),CONCATENATE("R7C",'Mapa final'!$O$49),"")</f>
        <v/>
      </c>
      <c r="S32" s="67" t="str">
        <f>IF(AND('Mapa final'!$Y$50="Media",'Mapa final'!$AA$50="Menor"),CONCATENATE("R7C",'Mapa final'!$O$50),"")</f>
        <v/>
      </c>
      <c r="T32" s="67" t="str">
        <f>IF(AND('Mapa final'!$Y$51="Media",'Mapa final'!$AA$51="Menor"),CONCATENATE("R7C",'Mapa final'!$O$51),"")</f>
        <v/>
      </c>
      <c r="U32" s="68" t="str">
        <f>IF(AND('Mapa final'!$Y$52="Media",'Mapa final'!$AA$52="Menor"),CONCATENATE("R7C",'Mapa final'!$O$52),"")</f>
        <v/>
      </c>
      <c r="V32" s="66" t="str">
        <f>IF(AND('Mapa final'!$Y$47="Media",'Mapa final'!$AA$47="Moderado"),CONCATENATE("R7C",'Mapa final'!$O$47),"")</f>
        <v/>
      </c>
      <c r="W32" s="67" t="str">
        <f>IF(AND('Mapa final'!$Y$48="Media",'Mapa final'!$AA$48="Moderado"),CONCATENATE("R7C",'Mapa final'!$O$48),"")</f>
        <v/>
      </c>
      <c r="X32" s="67" t="str">
        <f>IF(AND('Mapa final'!$Y$49="Media",'Mapa final'!$AA$49="Moderado"),CONCATENATE("R7C",'Mapa final'!$O$49),"")</f>
        <v/>
      </c>
      <c r="Y32" s="67" t="str">
        <f>IF(AND('Mapa final'!$Y$50="Media",'Mapa final'!$AA$50="Moderado"),CONCATENATE("R7C",'Mapa final'!$O$50),"")</f>
        <v/>
      </c>
      <c r="Z32" s="67" t="str">
        <f>IF(AND('Mapa final'!$Y$51="Media",'Mapa final'!$AA$51="Moderado"),CONCATENATE("R7C",'Mapa final'!$O$51),"")</f>
        <v/>
      </c>
      <c r="AA32" s="68" t="str">
        <f>IF(AND('Mapa final'!$Y$52="Media",'Mapa final'!$AA$52="Moderado"),CONCATENATE("R7C",'Mapa final'!$O$52),"")</f>
        <v/>
      </c>
      <c r="AB32" s="50" t="str">
        <f>IF(AND('Mapa final'!$Y$47="Media",'Mapa final'!$AA$47="Mayor"),CONCATENATE("R7C",'Mapa final'!$O$47),"")</f>
        <v/>
      </c>
      <c r="AC32" s="51" t="str">
        <f>IF(AND('Mapa final'!$Y$48="Media",'Mapa final'!$AA$48="Mayor"),CONCATENATE("R7C",'Mapa final'!$O$48),"")</f>
        <v/>
      </c>
      <c r="AD32" s="56" t="str">
        <f>IF(AND('Mapa final'!$Y$49="Media",'Mapa final'!$AA$49="Mayor"),CONCATENATE("R7C",'Mapa final'!$O$49),"")</f>
        <v/>
      </c>
      <c r="AE32" s="56" t="str">
        <f>IF(AND('Mapa final'!$Y$50="Media",'Mapa final'!$AA$50="Mayor"),CONCATENATE("R7C",'Mapa final'!$O$50),"")</f>
        <v/>
      </c>
      <c r="AF32" s="56" t="str">
        <f>IF(AND('Mapa final'!$Y$51="Media",'Mapa final'!$AA$51="Mayor"),CONCATENATE("R7C",'Mapa final'!$O$51),"")</f>
        <v/>
      </c>
      <c r="AG32" s="52" t="str">
        <f>IF(AND('Mapa final'!$Y$52="Media",'Mapa final'!$AA$52="Mayor"),CONCATENATE("R7C",'Mapa final'!$O$52),"")</f>
        <v/>
      </c>
      <c r="AH32" s="53" t="str">
        <f>IF(AND('Mapa final'!$Y$47="Media",'Mapa final'!$AA$47="Catastrófico"),CONCATENATE("R7C",'Mapa final'!$O$47),"")</f>
        <v/>
      </c>
      <c r="AI32" s="54" t="str">
        <f>IF(AND('Mapa final'!$Y$48="Media",'Mapa final'!$AA$48="Catastrófico"),CONCATENATE("R7C",'Mapa final'!$O$48),"")</f>
        <v/>
      </c>
      <c r="AJ32" s="54" t="str">
        <f>IF(AND('Mapa final'!$Y$49="Media",'Mapa final'!$AA$49="Catastrófico"),CONCATENATE("R7C",'Mapa final'!$O$49),"")</f>
        <v/>
      </c>
      <c r="AK32" s="54" t="str">
        <f>IF(AND('Mapa final'!$Y$50="Media",'Mapa final'!$AA$50="Catastrófico"),CONCATENATE("R7C",'Mapa final'!$O$50),"")</f>
        <v/>
      </c>
      <c r="AL32" s="54" t="str">
        <f>IF(AND('Mapa final'!$Y$51="Media",'Mapa final'!$AA$51="Catastrófico"),CONCATENATE("R7C",'Mapa final'!$O$51),"")</f>
        <v/>
      </c>
      <c r="AM32" s="55" t="str">
        <f>IF(AND('Mapa final'!$Y$52="Media",'Mapa final'!$AA$52="Catastrófico"),CONCATENATE("R7C",'Mapa final'!$O$52),"")</f>
        <v/>
      </c>
      <c r="AN32" s="82"/>
      <c r="AO32" s="548"/>
      <c r="AP32" s="549"/>
      <c r="AQ32" s="549"/>
      <c r="AR32" s="549"/>
      <c r="AS32" s="549"/>
      <c r="AT32" s="550"/>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row>
    <row r="33" spans="1:80" ht="15" customHeight="1" x14ac:dyDescent="0.25">
      <c r="A33" s="82"/>
      <c r="B33" s="466"/>
      <c r="C33" s="466"/>
      <c r="D33" s="467"/>
      <c r="E33" s="507"/>
      <c r="F33" s="508"/>
      <c r="G33" s="508"/>
      <c r="H33" s="508"/>
      <c r="I33" s="509"/>
      <c r="J33" s="66" t="str">
        <f>IF(AND('Mapa final'!$Y$53="Media",'Mapa final'!$AA$53="Leve"),CONCATENATE("R8C",'Mapa final'!$O$53),"")</f>
        <v/>
      </c>
      <c r="K33" s="67" t="str">
        <f>IF(AND('Mapa final'!$Y$54="Media",'Mapa final'!$AA$54="Leve"),CONCATENATE("R8C",'Mapa final'!$O$54),"")</f>
        <v/>
      </c>
      <c r="L33" s="67" t="str">
        <f>IF(AND('Mapa final'!$Y$55="Media",'Mapa final'!$AA$55="Leve"),CONCATENATE("R8C",'Mapa final'!$O$55),"")</f>
        <v/>
      </c>
      <c r="M33" s="67" t="str">
        <f>IF(AND('Mapa final'!$Y$56="Media",'Mapa final'!$AA$56="Leve"),CONCATENATE("R8C",'Mapa final'!$O$56),"")</f>
        <v/>
      </c>
      <c r="N33" s="67" t="str">
        <f>IF(AND('Mapa final'!$Y$57="Media",'Mapa final'!$AA$57="Leve"),CONCATENATE("R8C",'Mapa final'!$O$57),"")</f>
        <v/>
      </c>
      <c r="O33" s="68" t="str">
        <f>IF(AND('Mapa final'!$Y$58="Media",'Mapa final'!$AA$58="Leve"),CONCATENATE("R8C",'Mapa final'!$O$58),"")</f>
        <v/>
      </c>
      <c r="P33" s="66" t="str">
        <f>IF(AND('Mapa final'!$Y$53="Media",'Mapa final'!$AA$53="Menor"),CONCATENATE("R8C",'Mapa final'!$O$53),"")</f>
        <v/>
      </c>
      <c r="Q33" s="67" t="str">
        <f>IF(AND('Mapa final'!$Y$54="Media",'Mapa final'!$AA$54="Menor"),CONCATENATE("R8C",'Mapa final'!$O$54),"")</f>
        <v/>
      </c>
      <c r="R33" s="67" t="str">
        <f>IF(AND('Mapa final'!$Y$55="Media",'Mapa final'!$AA$55="Menor"),CONCATENATE("R8C",'Mapa final'!$O$55),"")</f>
        <v/>
      </c>
      <c r="S33" s="67" t="str">
        <f>IF(AND('Mapa final'!$Y$56="Media",'Mapa final'!$AA$56="Menor"),CONCATENATE("R8C",'Mapa final'!$O$56),"")</f>
        <v/>
      </c>
      <c r="T33" s="67" t="str">
        <f>IF(AND('Mapa final'!$Y$57="Media",'Mapa final'!$AA$57="Menor"),CONCATENATE("R8C",'Mapa final'!$O$57),"")</f>
        <v/>
      </c>
      <c r="U33" s="68" t="str">
        <f>IF(AND('Mapa final'!$Y$58="Media",'Mapa final'!$AA$58="Menor"),CONCATENATE("R8C",'Mapa final'!$O$58),"")</f>
        <v/>
      </c>
      <c r="V33" s="66" t="str">
        <f>IF(AND('Mapa final'!$Y$53="Media",'Mapa final'!$AA$53="Moderado"),CONCATENATE("R8C",'Mapa final'!$O$53),"")</f>
        <v/>
      </c>
      <c r="W33" s="67" t="str">
        <f>IF(AND('Mapa final'!$Y$54="Media",'Mapa final'!$AA$54="Moderado"),CONCATENATE("R8C",'Mapa final'!$O$54),"")</f>
        <v/>
      </c>
      <c r="X33" s="67" t="str">
        <f>IF(AND('Mapa final'!$Y$55="Media",'Mapa final'!$AA$55="Moderado"),CONCATENATE("R8C",'Mapa final'!$O$55),"")</f>
        <v/>
      </c>
      <c r="Y33" s="67" t="str">
        <f>IF(AND('Mapa final'!$Y$56="Media",'Mapa final'!$AA$56="Moderado"),CONCATENATE("R8C",'Mapa final'!$O$56),"")</f>
        <v/>
      </c>
      <c r="Z33" s="67" t="str">
        <f>IF(AND('Mapa final'!$Y$57="Media",'Mapa final'!$AA$57="Moderado"),CONCATENATE("R8C",'Mapa final'!$O$57),"")</f>
        <v/>
      </c>
      <c r="AA33" s="68" t="str">
        <f>IF(AND('Mapa final'!$Y$58="Media",'Mapa final'!$AA$58="Moderado"),CONCATENATE("R8C",'Mapa final'!$O$58),"")</f>
        <v/>
      </c>
      <c r="AB33" s="50" t="str">
        <f>IF(AND('Mapa final'!$Y$53="Media",'Mapa final'!$AA$53="Mayor"),CONCATENATE("R8C",'Mapa final'!$O$53),"")</f>
        <v/>
      </c>
      <c r="AC33" s="51" t="str">
        <f>IF(AND('Mapa final'!$Y$54="Media",'Mapa final'!$AA$54="Mayor"),CONCATENATE("R8C",'Mapa final'!$O$54),"")</f>
        <v/>
      </c>
      <c r="AD33" s="56" t="str">
        <f>IF(AND('Mapa final'!$Y$55="Media",'Mapa final'!$AA$55="Mayor"),CONCATENATE("R8C",'Mapa final'!$O$55),"")</f>
        <v/>
      </c>
      <c r="AE33" s="56" t="str">
        <f>IF(AND('Mapa final'!$Y$56="Media",'Mapa final'!$AA$56="Mayor"),CONCATENATE("R8C",'Mapa final'!$O$56),"")</f>
        <v/>
      </c>
      <c r="AF33" s="56" t="str">
        <f>IF(AND('Mapa final'!$Y$57="Media",'Mapa final'!$AA$57="Mayor"),CONCATENATE("R8C",'Mapa final'!$O$57),"")</f>
        <v/>
      </c>
      <c r="AG33" s="52" t="str">
        <f>IF(AND('Mapa final'!$Y$58="Media",'Mapa final'!$AA$58="Mayor"),CONCATENATE("R8C",'Mapa final'!$O$58),"")</f>
        <v/>
      </c>
      <c r="AH33" s="53" t="str">
        <f>IF(AND('Mapa final'!$Y$53="Media",'Mapa final'!$AA$53="Catastrófico"),CONCATENATE("R8C",'Mapa final'!$O$53),"")</f>
        <v/>
      </c>
      <c r="AI33" s="54" t="str">
        <f>IF(AND('Mapa final'!$Y$54="Media",'Mapa final'!$AA$54="Catastrófico"),CONCATENATE("R8C",'Mapa final'!$O$54),"")</f>
        <v/>
      </c>
      <c r="AJ33" s="54" t="str">
        <f>IF(AND('Mapa final'!$Y$55="Media",'Mapa final'!$AA$55="Catastrófico"),CONCATENATE("R8C",'Mapa final'!$O$55),"")</f>
        <v/>
      </c>
      <c r="AK33" s="54" t="str">
        <f>IF(AND('Mapa final'!$Y$56="Media",'Mapa final'!$AA$56="Catastrófico"),CONCATENATE("R8C",'Mapa final'!$O$56),"")</f>
        <v/>
      </c>
      <c r="AL33" s="54" t="str">
        <f>IF(AND('Mapa final'!$Y$57="Media",'Mapa final'!$AA$57="Catastrófico"),CONCATENATE("R8C",'Mapa final'!$O$57),"")</f>
        <v/>
      </c>
      <c r="AM33" s="55" t="str">
        <f>IF(AND('Mapa final'!$Y$58="Media",'Mapa final'!$AA$58="Catastrófico"),CONCATENATE("R8C",'Mapa final'!$O$58),"")</f>
        <v/>
      </c>
      <c r="AN33" s="82"/>
      <c r="AO33" s="548"/>
      <c r="AP33" s="549"/>
      <c r="AQ33" s="549"/>
      <c r="AR33" s="549"/>
      <c r="AS33" s="549"/>
      <c r="AT33" s="550"/>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row>
    <row r="34" spans="1:80" ht="15" customHeight="1" x14ac:dyDescent="0.25">
      <c r="A34" s="82"/>
      <c r="B34" s="466"/>
      <c r="C34" s="466"/>
      <c r="D34" s="467"/>
      <c r="E34" s="507"/>
      <c r="F34" s="508"/>
      <c r="G34" s="508"/>
      <c r="H34" s="508"/>
      <c r="I34" s="509"/>
      <c r="J34" s="66" t="str">
        <f>IF(AND('Mapa final'!$Y$59="Media",'Mapa final'!$AA$59="Leve"),CONCATENATE("R9C",'Mapa final'!$O$59),"")</f>
        <v/>
      </c>
      <c r="K34" s="67" t="str">
        <f>IF(AND('Mapa final'!$Y$60="Media",'Mapa final'!$AA$60="Leve"),CONCATENATE("R9C",'Mapa final'!$O$60),"")</f>
        <v/>
      </c>
      <c r="L34" s="67" t="str">
        <f>IF(AND('Mapa final'!$Y$61="Media",'Mapa final'!$AA$61="Leve"),CONCATENATE("R9C",'Mapa final'!$O$61),"")</f>
        <v/>
      </c>
      <c r="M34" s="67" t="str">
        <f>IF(AND('Mapa final'!$Y$62="Media",'Mapa final'!$AA$62="Leve"),CONCATENATE("R9C",'Mapa final'!$O$62),"")</f>
        <v/>
      </c>
      <c r="N34" s="67" t="str">
        <f>IF(AND('Mapa final'!$Y$63="Media",'Mapa final'!$AA$63="Leve"),CONCATENATE("R9C",'Mapa final'!$O$63),"")</f>
        <v/>
      </c>
      <c r="O34" s="68" t="str">
        <f>IF(AND('Mapa final'!$Y$64="Media",'Mapa final'!$AA$64="Leve"),CONCATENATE("R9C",'Mapa final'!$O$64),"")</f>
        <v/>
      </c>
      <c r="P34" s="66" t="str">
        <f>IF(AND('Mapa final'!$Y$59="Media",'Mapa final'!$AA$59="Menor"),CONCATENATE("R9C",'Mapa final'!$O$59),"")</f>
        <v/>
      </c>
      <c r="Q34" s="67" t="str">
        <f>IF(AND('Mapa final'!$Y$60="Media",'Mapa final'!$AA$60="Menor"),CONCATENATE("R9C",'Mapa final'!$O$60),"")</f>
        <v/>
      </c>
      <c r="R34" s="67" t="str">
        <f>IF(AND('Mapa final'!$Y$61="Media",'Mapa final'!$AA$61="Menor"),CONCATENATE("R9C",'Mapa final'!$O$61),"")</f>
        <v/>
      </c>
      <c r="S34" s="67" t="str">
        <f>IF(AND('Mapa final'!$Y$62="Media",'Mapa final'!$AA$62="Menor"),CONCATENATE("R9C",'Mapa final'!$O$62),"")</f>
        <v/>
      </c>
      <c r="T34" s="67" t="str">
        <f>IF(AND('Mapa final'!$Y$63="Media",'Mapa final'!$AA$63="Menor"),CONCATENATE("R9C",'Mapa final'!$O$63),"")</f>
        <v/>
      </c>
      <c r="U34" s="68" t="str">
        <f>IF(AND('Mapa final'!$Y$64="Media",'Mapa final'!$AA$64="Menor"),CONCATENATE("R9C",'Mapa final'!$O$64),"")</f>
        <v/>
      </c>
      <c r="V34" s="66" t="str">
        <f>IF(AND('Mapa final'!$Y$59="Media",'Mapa final'!$AA$59="Moderado"),CONCATENATE("R9C",'Mapa final'!$O$59),"")</f>
        <v/>
      </c>
      <c r="W34" s="67" t="str">
        <f>IF(AND('Mapa final'!$Y$60="Media",'Mapa final'!$AA$60="Moderado"),CONCATENATE("R9C",'Mapa final'!$O$60),"")</f>
        <v/>
      </c>
      <c r="X34" s="67" t="str">
        <f>IF(AND('Mapa final'!$Y$61="Media",'Mapa final'!$AA$61="Moderado"),CONCATENATE("R9C",'Mapa final'!$O$61),"")</f>
        <v/>
      </c>
      <c r="Y34" s="67" t="str">
        <f>IF(AND('Mapa final'!$Y$62="Media",'Mapa final'!$AA$62="Moderado"),CONCATENATE("R9C",'Mapa final'!$O$62),"")</f>
        <v/>
      </c>
      <c r="Z34" s="67" t="str">
        <f>IF(AND('Mapa final'!$Y$63="Media",'Mapa final'!$AA$63="Moderado"),CONCATENATE("R9C",'Mapa final'!$O$63),"")</f>
        <v/>
      </c>
      <c r="AA34" s="68" t="str">
        <f>IF(AND('Mapa final'!$Y$64="Media",'Mapa final'!$AA$64="Moderado"),CONCATENATE("R9C",'Mapa final'!$O$64),"")</f>
        <v/>
      </c>
      <c r="AB34" s="50" t="str">
        <f>IF(AND('Mapa final'!$Y$59="Media",'Mapa final'!$AA$59="Mayor"),CONCATENATE("R9C",'Mapa final'!$O$59),"")</f>
        <v/>
      </c>
      <c r="AC34" s="51" t="str">
        <f>IF(AND('Mapa final'!$Y$60="Media",'Mapa final'!$AA$60="Mayor"),CONCATENATE("R9C",'Mapa final'!$O$60),"")</f>
        <v/>
      </c>
      <c r="AD34" s="56" t="str">
        <f>IF(AND('Mapa final'!$Y$61="Media",'Mapa final'!$AA$61="Mayor"),CONCATENATE("R9C",'Mapa final'!$O$61),"")</f>
        <v/>
      </c>
      <c r="AE34" s="56" t="str">
        <f>IF(AND('Mapa final'!$Y$62="Media",'Mapa final'!$AA$62="Mayor"),CONCATENATE("R9C",'Mapa final'!$O$62),"")</f>
        <v/>
      </c>
      <c r="AF34" s="56" t="str">
        <f>IF(AND('Mapa final'!$Y$63="Media",'Mapa final'!$AA$63="Mayor"),CONCATENATE("R9C",'Mapa final'!$O$63),"")</f>
        <v/>
      </c>
      <c r="AG34" s="52" t="str">
        <f>IF(AND('Mapa final'!$Y$64="Media",'Mapa final'!$AA$64="Mayor"),CONCATENATE("R9C",'Mapa final'!$O$64),"")</f>
        <v/>
      </c>
      <c r="AH34" s="53" t="str">
        <f>IF(AND('Mapa final'!$Y$59="Media",'Mapa final'!$AA$59="Catastrófico"),CONCATENATE("R9C",'Mapa final'!$O$59),"")</f>
        <v/>
      </c>
      <c r="AI34" s="54" t="str">
        <f>IF(AND('Mapa final'!$Y$60="Media",'Mapa final'!$AA$60="Catastrófico"),CONCATENATE("R9C",'Mapa final'!$O$60),"")</f>
        <v/>
      </c>
      <c r="AJ34" s="54" t="str">
        <f>IF(AND('Mapa final'!$Y$61="Media",'Mapa final'!$AA$61="Catastrófico"),CONCATENATE("R9C",'Mapa final'!$O$61),"")</f>
        <v/>
      </c>
      <c r="AK34" s="54" t="str">
        <f>IF(AND('Mapa final'!$Y$62="Media",'Mapa final'!$AA$62="Catastrófico"),CONCATENATE("R9C",'Mapa final'!$O$62),"")</f>
        <v/>
      </c>
      <c r="AL34" s="54" t="str">
        <f>IF(AND('Mapa final'!$Y$63="Media",'Mapa final'!$AA$63="Catastrófico"),CONCATENATE("R9C",'Mapa final'!$O$63),"")</f>
        <v/>
      </c>
      <c r="AM34" s="55" t="str">
        <f>IF(AND('Mapa final'!$Y$64="Media",'Mapa final'!$AA$64="Catastrófico"),CONCATENATE("R9C",'Mapa final'!$O$64),"")</f>
        <v/>
      </c>
      <c r="AN34" s="82"/>
      <c r="AO34" s="548"/>
      <c r="AP34" s="549"/>
      <c r="AQ34" s="549"/>
      <c r="AR34" s="549"/>
      <c r="AS34" s="549"/>
      <c r="AT34" s="550"/>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row>
    <row r="35" spans="1:80" ht="15.75" customHeight="1" thickBot="1" x14ac:dyDescent="0.3">
      <c r="A35" s="82"/>
      <c r="B35" s="466"/>
      <c r="C35" s="466"/>
      <c r="D35" s="467"/>
      <c r="E35" s="510"/>
      <c r="F35" s="511"/>
      <c r="G35" s="511"/>
      <c r="H35" s="511"/>
      <c r="I35" s="512"/>
      <c r="J35" s="66" t="str">
        <f>IF(AND('Mapa final'!$Y$65="Media",'Mapa final'!$AA$65="Leve"),CONCATENATE("R10C",'Mapa final'!$O$65),"")</f>
        <v/>
      </c>
      <c r="K35" s="67" t="str">
        <f>IF(AND('Mapa final'!$Y$66="Media",'Mapa final'!$AA$66="Leve"),CONCATENATE("R10C",'Mapa final'!$O$66),"")</f>
        <v/>
      </c>
      <c r="L35" s="67" t="str">
        <f>IF(AND('Mapa final'!$Y$67="Media",'Mapa final'!$AA$67="Leve"),CONCATENATE("R10C",'Mapa final'!$O$67),"")</f>
        <v/>
      </c>
      <c r="M35" s="67" t="str">
        <f>IF(AND('Mapa final'!$Y$68="Media",'Mapa final'!$AA$68="Leve"),CONCATENATE("R10C",'Mapa final'!$O$68),"")</f>
        <v/>
      </c>
      <c r="N35" s="67" t="str">
        <f>IF(AND('Mapa final'!$Y$69="Media",'Mapa final'!$AA$69="Leve"),CONCATENATE("R10C",'Mapa final'!$O$69),"")</f>
        <v/>
      </c>
      <c r="O35" s="68" t="str">
        <f>IF(AND('Mapa final'!$Y$70="Media",'Mapa final'!$AA$70="Leve"),CONCATENATE("R10C",'Mapa final'!$O$70),"")</f>
        <v/>
      </c>
      <c r="P35" s="66" t="str">
        <f>IF(AND('Mapa final'!$Y$65="Media",'Mapa final'!$AA$65="Menor"),CONCATENATE("R10C",'Mapa final'!$O$65),"")</f>
        <v/>
      </c>
      <c r="Q35" s="67" t="str">
        <f>IF(AND('Mapa final'!$Y$66="Media",'Mapa final'!$AA$66="Menor"),CONCATENATE("R10C",'Mapa final'!$O$66),"")</f>
        <v/>
      </c>
      <c r="R35" s="67" t="str">
        <f>IF(AND('Mapa final'!$Y$67="Media",'Mapa final'!$AA$67="Menor"),CONCATENATE("R10C",'Mapa final'!$O$67),"")</f>
        <v/>
      </c>
      <c r="S35" s="67" t="str">
        <f>IF(AND('Mapa final'!$Y$68="Media",'Mapa final'!$AA$68="Menor"),CONCATENATE("R10C",'Mapa final'!$O$68),"")</f>
        <v/>
      </c>
      <c r="T35" s="67" t="str">
        <f>IF(AND('Mapa final'!$Y$69="Media",'Mapa final'!$AA$69="Menor"),CONCATENATE("R10C",'Mapa final'!$O$69),"")</f>
        <v/>
      </c>
      <c r="U35" s="68" t="str">
        <f>IF(AND('Mapa final'!$Y$70="Media",'Mapa final'!$AA$70="Menor"),CONCATENATE("R10C",'Mapa final'!$O$70),"")</f>
        <v/>
      </c>
      <c r="V35" s="66" t="str">
        <f>IF(AND('Mapa final'!$Y$65="Media",'Mapa final'!$AA$65="Moderado"),CONCATENATE("R10C",'Mapa final'!$O$65),"")</f>
        <v/>
      </c>
      <c r="W35" s="67" t="str">
        <f>IF(AND('Mapa final'!$Y$66="Media",'Mapa final'!$AA$66="Moderado"),CONCATENATE("R10C",'Mapa final'!$O$66),"")</f>
        <v/>
      </c>
      <c r="X35" s="67" t="str">
        <f>IF(AND('Mapa final'!$Y$67="Media",'Mapa final'!$AA$67="Moderado"),CONCATENATE("R10C",'Mapa final'!$O$67),"")</f>
        <v/>
      </c>
      <c r="Y35" s="67" t="str">
        <f>IF(AND('Mapa final'!$Y$68="Media",'Mapa final'!$AA$68="Moderado"),CONCATENATE("R10C",'Mapa final'!$O$68),"")</f>
        <v/>
      </c>
      <c r="Z35" s="67" t="str">
        <f>IF(AND('Mapa final'!$Y$69="Media",'Mapa final'!$AA$69="Moderado"),CONCATENATE("R10C",'Mapa final'!$O$69),"")</f>
        <v/>
      </c>
      <c r="AA35" s="68" t="str">
        <f>IF(AND('Mapa final'!$Y$70="Media",'Mapa final'!$AA$70="Moderado"),CONCATENATE("R10C",'Mapa final'!$O$70),"")</f>
        <v/>
      </c>
      <c r="AB35" s="57" t="str">
        <f>IF(AND('Mapa final'!$Y$65="Media",'Mapa final'!$AA$65="Mayor"),CONCATENATE("R10C",'Mapa final'!$O$65),"")</f>
        <v/>
      </c>
      <c r="AC35" s="58" t="str">
        <f>IF(AND('Mapa final'!$Y$66="Media",'Mapa final'!$AA$66="Mayor"),CONCATENATE("R10C",'Mapa final'!$O$66),"")</f>
        <v/>
      </c>
      <c r="AD35" s="58" t="str">
        <f>IF(AND('Mapa final'!$Y$67="Media",'Mapa final'!$AA$67="Mayor"),CONCATENATE("R10C",'Mapa final'!$O$67),"")</f>
        <v/>
      </c>
      <c r="AE35" s="58" t="str">
        <f>IF(AND('Mapa final'!$Y$68="Media",'Mapa final'!$AA$68="Mayor"),CONCATENATE("R10C",'Mapa final'!$O$68),"")</f>
        <v/>
      </c>
      <c r="AF35" s="58" t="str">
        <f>IF(AND('Mapa final'!$Y$69="Media",'Mapa final'!$AA$69="Mayor"),CONCATENATE("R10C",'Mapa final'!$O$69),"")</f>
        <v/>
      </c>
      <c r="AG35" s="59" t="str">
        <f>IF(AND('Mapa final'!$Y$70="Media",'Mapa final'!$AA$70="Mayor"),CONCATENATE("R10C",'Mapa final'!$O$70),"")</f>
        <v/>
      </c>
      <c r="AH35" s="60" t="str">
        <f>IF(AND('Mapa final'!$Y$65="Media",'Mapa final'!$AA$65="Catastrófico"),CONCATENATE("R10C",'Mapa final'!$O$65),"")</f>
        <v/>
      </c>
      <c r="AI35" s="61" t="str">
        <f>IF(AND('Mapa final'!$Y$66="Media",'Mapa final'!$AA$66="Catastrófico"),CONCATENATE("R10C",'Mapa final'!$O$66),"")</f>
        <v/>
      </c>
      <c r="AJ35" s="61" t="str">
        <f>IF(AND('Mapa final'!$Y$67="Media",'Mapa final'!$AA$67="Catastrófico"),CONCATENATE("R10C",'Mapa final'!$O$67),"")</f>
        <v/>
      </c>
      <c r="AK35" s="61" t="str">
        <f>IF(AND('Mapa final'!$Y$68="Media",'Mapa final'!$AA$68="Catastrófico"),CONCATENATE("R10C",'Mapa final'!$O$68),"")</f>
        <v/>
      </c>
      <c r="AL35" s="61" t="str">
        <f>IF(AND('Mapa final'!$Y$69="Media",'Mapa final'!$AA$69="Catastrófico"),CONCATENATE("R10C",'Mapa final'!$O$69),"")</f>
        <v/>
      </c>
      <c r="AM35" s="62" t="str">
        <f>IF(AND('Mapa final'!$Y$70="Media",'Mapa final'!$AA$70="Catastrófico"),CONCATENATE("R10C",'Mapa final'!$O$70),"")</f>
        <v/>
      </c>
      <c r="AN35" s="82"/>
      <c r="AO35" s="551"/>
      <c r="AP35" s="552"/>
      <c r="AQ35" s="552"/>
      <c r="AR35" s="552"/>
      <c r="AS35" s="552"/>
      <c r="AT35" s="553"/>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row>
    <row r="36" spans="1:80" ht="15" customHeight="1" x14ac:dyDescent="0.25">
      <c r="A36" s="82"/>
      <c r="B36" s="466"/>
      <c r="C36" s="466"/>
      <c r="D36" s="467"/>
      <c r="E36" s="504" t="s">
        <v>114</v>
      </c>
      <c r="F36" s="505"/>
      <c r="G36" s="505"/>
      <c r="H36" s="505"/>
      <c r="I36" s="505"/>
      <c r="J36" s="72" t="str">
        <f>IF(AND('Mapa final'!$Y$10="Baja",'Mapa final'!$AA$10="Leve"),CONCATENATE("R1C",'Mapa final'!$O$10),"")</f>
        <v/>
      </c>
      <c r="K36" s="73" t="str">
        <f>IF(AND('Mapa final'!$Y$11="Baja",'Mapa final'!$AA$11="Leve"),CONCATENATE("R1C",'Mapa final'!$O$11),"")</f>
        <v/>
      </c>
      <c r="L36" s="73" t="str">
        <f>IF(AND('Mapa final'!$Y$12="Baja",'Mapa final'!$AA$12="Leve"),CONCATENATE("R1C",'Mapa final'!$O$12),"")</f>
        <v/>
      </c>
      <c r="M36" s="73" t="str">
        <f>IF(AND('Mapa final'!$Y$13="Baja",'Mapa final'!$AA$13="Leve"),CONCATENATE("R1C",'Mapa final'!$O$13),"")</f>
        <v/>
      </c>
      <c r="N36" s="73" t="str">
        <f>IF(AND('Mapa final'!$Y$14="Baja",'Mapa final'!$AA$14="Leve"),CONCATENATE("R1C",'Mapa final'!$O$14),"")</f>
        <v/>
      </c>
      <c r="O36" s="74" t="str">
        <f>IF(AND('Mapa final'!$Y$15="Baja",'Mapa final'!$AA$15="Leve"),CONCATENATE("R1C",'Mapa final'!$O$15),"")</f>
        <v/>
      </c>
      <c r="P36" s="63" t="str">
        <f>IF(AND('Mapa final'!$Y$10="Baja",'Mapa final'!$AA$10="Menor"),CONCATENATE("R1C",'Mapa final'!$O$10),"")</f>
        <v>R1C26</v>
      </c>
      <c r="Q36" s="64" t="str">
        <f>IF(AND('Mapa final'!$Y$11="Baja",'Mapa final'!$AA$11="Menor"),CONCATENATE("R1C",'Mapa final'!$O$11),"")</f>
        <v/>
      </c>
      <c r="R36" s="64" t="str">
        <f>IF(AND('Mapa final'!$Y$12="Baja",'Mapa final'!$AA$12="Menor"),CONCATENATE("R1C",'Mapa final'!$O$12),"")</f>
        <v/>
      </c>
      <c r="S36" s="64" t="str">
        <f>IF(AND('Mapa final'!$Y$13="Baja",'Mapa final'!$AA$13="Menor"),CONCATENATE("R1C",'Mapa final'!$O$13),"")</f>
        <v/>
      </c>
      <c r="T36" s="64" t="str">
        <f>IF(AND('Mapa final'!$Y$14="Baja",'Mapa final'!$AA$14="Menor"),CONCATENATE("R1C",'Mapa final'!$O$14),"")</f>
        <v/>
      </c>
      <c r="U36" s="65" t="str">
        <f>IF(AND('Mapa final'!$Y$15="Baja",'Mapa final'!$AA$15="Menor"),CONCATENATE("R1C",'Mapa final'!$O$15),"")</f>
        <v/>
      </c>
      <c r="V36" s="63" t="str">
        <f>IF(AND('Mapa final'!$Y$10="Baja",'Mapa final'!$AA$10="Moderado"),CONCATENATE("R1C",'Mapa final'!$O$10),"")</f>
        <v/>
      </c>
      <c r="W36" s="64" t="str">
        <f>IF(AND('Mapa final'!$Y$11="Baja",'Mapa final'!$AA$11="Moderado"),CONCATENATE("R1C",'Mapa final'!$O$11),"")</f>
        <v/>
      </c>
      <c r="X36" s="64" t="str">
        <f>IF(AND('Mapa final'!$Y$12="Baja",'Mapa final'!$AA$12="Moderado"),CONCATENATE("R1C",'Mapa final'!$O$12),"")</f>
        <v/>
      </c>
      <c r="Y36" s="64" t="str">
        <f>IF(AND('Mapa final'!$Y$13="Baja",'Mapa final'!$AA$13="Moderado"),CONCATENATE("R1C",'Mapa final'!$O$13),"")</f>
        <v/>
      </c>
      <c r="Z36" s="64" t="str">
        <f>IF(AND('Mapa final'!$Y$14="Baja",'Mapa final'!$AA$14="Moderado"),CONCATENATE("R1C",'Mapa final'!$O$14),"")</f>
        <v/>
      </c>
      <c r="AA36" s="65" t="str">
        <f>IF(AND('Mapa final'!$Y$15="Baja",'Mapa final'!$AA$15="Moderado"),CONCATENATE("R1C",'Mapa final'!$O$15),"")</f>
        <v/>
      </c>
      <c r="AB36" s="44" t="str">
        <f>IF(AND('Mapa final'!$Y$10="Baja",'Mapa final'!$AA$10="Mayor"),CONCATENATE("R1C",'Mapa final'!$O$10),"")</f>
        <v/>
      </c>
      <c r="AC36" s="45" t="str">
        <f>IF(AND('Mapa final'!$Y$11="Baja",'Mapa final'!$AA$11="Mayor"),CONCATENATE("R1C",'Mapa final'!$O$11),"")</f>
        <v/>
      </c>
      <c r="AD36" s="45" t="str">
        <f>IF(AND('Mapa final'!$Y$12="Baja",'Mapa final'!$AA$12="Mayor"),CONCATENATE("R1C",'Mapa final'!$O$12),"")</f>
        <v/>
      </c>
      <c r="AE36" s="45" t="str">
        <f>IF(AND('Mapa final'!$Y$13="Baja",'Mapa final'!$AA$13="Mayor"),CONCATENATE("R1C",'Mapa final'!$O$13),"")</f>
        <v/>
      </c>
      <c r="AF36" s="45" t="str">
        <f>IF(AND('Mapa final'!$Y$14="Baja",'Mapa final'!$AA$14="Mayor"),CONCATENATE("R1C",'Mapa final'!$O$14),"")</f>
        <v/>
      </c>
      <c r="AG36" s="46" t="str">
        <f>IF(AND('Mapa final'!$Y$15="Baja",'Mapa final'!$AA$15="Mayor"),CONCATENATE("R1C",'Mapa final'!$O$15),"")</f>
        <v/>
      </c>
      <c r="AH36" s="47" t="str">
        <f>IF(AND('Mapa final'!$Y$10="Baja",'Mapa final'!$AA$10="Catastrófico"),CONCATENATE("R1C",'Mapa final'!$O$10),"")</f>
        <v/>
      </c>
      <c r="AI36" s="48" t="str">
        <f>IF(AND('Mapa final'!$Y$11="Baja",'Mapa final'!$AA$11="Catastrófico"),CONCATENATE("R1C",'Mapa final'!$O$11),"")</f>
        <v/>
      </c>
      <c r="AJ36" s="48" t="str">
        <f>IF(AND('Mapa final'!$Y$12="Baja",'Mapa final'!$AA$12="Catastrófico"),CONCATENATE("R1C",'Mapa final'!$O$12),"")</f>
        <v/>
      </c>
      <c r="AK36" s="48" t="str">
        <f>IF(AND('Mapa final'!$Y$13="Baja",'Mapa final'!$AA$13="Catastrófico"),CONCATENATE("R1C",'Mapa final'!$O$13),"")</f>
        <v/>
      </c>
      <c r="AL36" s="48" t="str">
        <f>IF(AND('Mapa final'!$Y$14="Baja",'Mapa final'!$AA$14="Catastrófico"),CONCATENATE("R1C",'Mapa final'!$O$14),"")</f>
        <v/>
      </c>
      <c r="AM36" s="49" t="str">
        <f>IF(AND('Mapa final'!$Y$15="Baja",'Mapa final'!$AA$15="Catastrófico"),CONCATENATE("R1C",'Mapa final'!$O$15),"")</f>
        <v/>
      </c>
      <c r="AN36" s="82"/>
      <c r="AO36" s="536" t="s">
        <v>82</v>
      </c>
      <c r="AP36" s="537"/>
      <c r="AQ36" s="537"/>
      <c r="AR36" s="537"/>
      <c r="AS36" s="537"/>
      <c r="AT36" s="538"/>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row>
    <row r="37" spans="1:80" ht="15" customHeight="1" x14ac:dyDescent="0.25">
      <c r="A37" s="82"/>
      <c r="B37" s="466"/>
      <c r="C37" s="466"/>
      <c r="D37" s="467"/>
      <c r="E37" s="523"/>
      <c r="F37" s="524"/>
      <c r="G37" s="524"/>
      <c r="H37" s="524"/>
      <c r="I37" s="524"/>
      <c r="J37" s="75" t="str">
        <f>IF(AND('Mapa final'!$Y$16="Baja",'Mapa final'!$AA$16="Leve"),CONCATENATE("R2C",'Mapa final'!$O$16),"")</f>
        <v/>
      </c>
      <c r="K37" s="76" t="str">
        <f>IF(AND('Mapa final'!$Y$17="Baja",'Mapa final'!$AA$17="Leve"),CONCATENATE("R2C",'Mapa final'!$O$17),"")</f>
        <v/>
      </c>
      <c r="L37" s="76" t="str">
        <f>IF(AND('Mapa final'!$Y$18="Baja",'Mapa final'!$AA$18="Leve"),CONCATENATE("R2C",'Mapa final'!$O$18),"")</f>
        <v/>
      </c>
      <c r="M37" s="76" t="str">
        <f>IF(AND('Mapa final'!$Y$19="Baja",'Mapa final'!$AA$19="Leve"),CONCATENATE("R2C",'Mapa final'!$O$19),"")</f>
        <v/>
      </c>
      <c r="N37" s="76" t="str">
        <f>IF(AND('Mapa final'!$Y$20="Baja",'Mapa final'!$AA$20="Leve"),CONCATENATE("R2C",'Mapa final'!$O$20),"")</f>
        <v/>
      </c>
      <c r="O37" s="77" t="str">
        <f>IF(AND('Mapa final'!$Y$21="Baja",'Mapa final'!$AA$21="Leve"),CONCATENATE("R2C",'Mapa final'!$O$21),"")</f>
        <v/>
      </c>
      <c r="P37" s="66" t="str">
        <f>IF(AND('Mapa final'!$Y$16="Baja",'Mapa final'!$AA$16="Menor"),CONCATENATE("R2C",'Mapa final'!$O$16),"")</f>
        <v/>
      </c>
      <c r="Q37" s="67" t="str">
        <f>IF(AND('Mapa final'!$Y$17="Baja",'Mapa final'!$AA$17="Menor"),CONCATENATE("R2C",'Mapa final'!$O$17),"")</f>
        <v/>
      </c>
      <c r="R37" s="67" t="str">
        <f>IF(AND('Mapa final'!$Y$18="Baja",'Mapa final'!$AA$18="Menor"),CONCATENATE("R2C",'Mapa final'!$O$18),"")</f>
        <v/>
      </c>
      <c r="S37" s="67" t="str">
        <f>IF(AND('Mapa final'!$Y$19="Baja",'Mapa final'!$AA$19="Menor"),CONCATENATE("R2C",'Mapa final'!$O$19),"")</f>
        <v/>
      </c>
      <c r="T37" s="67" t="str">
        <f>IF(AND('Mapa final'!$Y$20="Baja",'Mapa final'!$AA$20="Menor"),CONCATENATE("R2C",'Mapa final'!$O$20),"")</f>
        <v/>
      </c>
      <c r="U37" s="68" t="str">
        <f>IF(AND('Mapa final'!$Y$21="Baja",'Mapa final'!$AA$21="Menor"),CONCATENATE("R2C",'Mapa final'!$O$21),"")</f>
        <v/>
      </c>
      <c r="V37" s="66" t="str">
        <f>IF(AND('Mapa final'!$Y$16="Baja",'Mapa final'!$AA$16="Moderado"),CONCATENATE("R2C",'Mapa final'!$O$16),"")</f>
        <v/>
      </c>
      <c r="W37" s="67" t="str">
        <f>IF(AND('Mapa final'!$Y$17="Baja",'Mapa final'!$AA$17="Moderado"),CONCATENATE("R2C",'Mapa final'!$O$17),"")</f>
        <v/>
      </c>
      <c r="X37" s="67" t="str">
        <f>IF(AND('Mapa final'!$Y$18="Baja",'Mapa final'!$AA$18="Moderado"),CONCATENATE("R2C",'Mapa final'!$O$18),"")</f>
        <v/>
      </c>
      <c r="Y37" s="67" t="str">
        <f>IF(AND('Mapa final'!$Y$19="Baja",'Mapa final'!$AA$19="Moderado"),CONCATENATE("R2C",'Mapa final'!$O$19),"")</f>
        <v/>
      </c>
      <c r="Z37" s="67" t="str">
        <f>IF(AND('Mapa final'!$Y$20="Baja",'Mapa final'!$AA$20="Moderado"),CONCATENATE("R2C",'Mapa final'!$O$20),"")</f>
        <v/>
      </c>
      <c r="AA37" s="68" t="str">
        <f>IF(AND('Mapa final'!$Y$21="Baja",'Mapa final'!$AA$21="Moderado"),CONCATENATE("R2C",'Mapa final'!$O$21),"")</f>
        <v/>
      </c>
      <c r="AB37" s="50" t="str">
        <f>IF(AND('Mapa final'!$Y$16="Baja",'Mapa final'!$AA$16="Mayor"),CONCATENATE("R2C",'Mapa final'!$O$16),"")</f>
        <v/>
      </c>
      <c r="AC37" s="51" t="str">
        <f>IF(AND('Mapa final'!$Y$17="Baja",'Mapa final'!$AA$17="Mayor"),CONCATENATE("R2C",'Mapa final'!$O$17),"")</f>
        <v/>
      </c>
      <c r="AD37" s="51" t="str">
        <f>IF(AND('Mapa final'!$Y$18="Baja",'Mapa final'!$AA$18="Mayor"),CONCATENATE("R2C",'Mapa final'!$O$18),"")</f>
        <v/>
      </c>
      <c r="AE37" s="51" t="str">
        <f>IF(AND('Mapa final'!$Y$19="Baja",'Mapa final'!$AA$19="Mayor"),CONCATENATE("R2C",'Mapa final'!$O$19),"")</f>
        <v/>
      </c>
      <c r="AF37" s="51" t="str">
        <f>IF(AND('Mapa final'!$Y$20="Baja",'Mapa final'!$AA$20="Mayor"),CONCATENATE("R2C",'Mapa final'!$O$20),"")</f>
        <v/>
      </c>
      <c r="AG37" s="52" t="str">
        <f>IF(AND('Mapa final'!$Y$21="Baja",'Mapa final'!$AA$21="Mayor"),CONCATENATE("R2C",'Mapa final'!$O$21),"")</f>
        <v/>
      </c>
      <c r="AH37" s="53" t="str">
        <f>IF(AND('Mapa final'!$Y$16="Baja",'Mapa final'!$AA$16="Catastrófico"),CONCATENATE("R2C",'Mapa final'!$O$16),"")</f>
        <v/>
      </c>
      <c r="AI37" s="54" t="str">
        <f>IF(AND('Mapa final'!$Y$17="Baja",'Mapa final'!$AA$17="Catastrófico"),CONCATENATE("R2C",'Mapa final'!$O$17),"")</f>
        <v/>
      </c>
      <c r="AJ37" s="54" t="str">
        <f>IF(AND('Mapa final'!$Y$18="Baja",'Mapa final'!$AA$18="Catastrófico"),CONCATENATE("R2C",'Mapa final'!$O$18),"")</f>
        <v/>
      </c>
      <c r="AK37" s="54" t="str">
        <f>IF(AND('Mapa final'!$Y$19="Baja",'Mapa final'!$AA$19="Catastrófico"),CONCATENATE("R2C",'Mapa final'!$O$19),"")</f>
        <v/>
      </c>
      <c r="AL37" s="54" t="str">
        <f>IF(AND('Mapa final'!$Y$20="Baja",'Mapa final'!$AA$20="Catastrófico"),CONCATENATE("R2C",'Mapa final'!$O$20),"")</f>
        <v/>
      </c>
      <c r="AM37" s="55" t="str">
        <f>IF(AND('Mapa final'!$Y$21="Baja",'Mapa final'!$AA$21="Catastrófico"),CONCATENATE("R2C",'Mapa final'!$O$21),"")</f>
        <v/>
      </c>
      <c r="AN37" s="82"/>
      <c r="AO37" s="539"/>
      <c r="AP37" s="540"/>
      <c r="AQ37" s="540"/>
      <c r="AR37" s="540"/>
      <c r="AS37" s="540"/>
      <c r="AT37" s="541"/>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row>
    <row r="38" spans="1:80" ht="15" customHeight="1" x14ac:dyDescent="0.25">
      <c r="A38" s="82"/>
      <c r="B38" s="466"/>
      <c r="C38" s="466"/>
      <c r="D38" s="467"/>
      <c r="E38" s="507"/>
      <c r="F38" s="508"/>
      <c r="G38" s="508"/>
      <c r="H38" s="508"/>
      <c r="I38" s="524"/>
      <c r="J38" s="75" t="str">
        <f>IF(AND('Mapa final'!$Y$22="Baja",'Mapa final'!$AA$22="Leve"),CONCATENATE("R3C",'Mapa final'!$O$22),"")</f>
        <v/>
      </c>
      <c r="K38" s="76" t="str">
        <f>IF(AND('Mapa final'!$Y$23="Baja",'Mapa final'!$AA$23="Leve"),CONCATENATE("R3C",'Mapa final'!$O$23),"")</f>
        <v/>
      </c>
      <c r="L38" s="76" t="str">
        <f>IF(AND('Mapa final'!$Y$24="Baja",'Mapa final'!$AA$24="Leve"),CONCATENATE("R3C",'Mapa final'!$O$24),"")</f>
        <v/>
      </c>
      <c r="M38" s="76" t="str">
        <f>IF(AND('Mapa final'!$Y$25="Baja",'Mapa final'!$AA$25="Leve"),CONCATENATE("R3C",'Mapa final'!$O$25),"")</f>
        <v/>
      </c>
      <c r="N38" s="76" t="str">
        <f>IF(AND('Mapa final'!$Y$26="Baja",'Mapa final'!$AA$26="Leve"),CONCATENATE("R3C",'Mapa final'!$O$26),"")</f>
        <v/>
      </c>
      <c r="O38" s="77" t="str">
        <f>IF(AND('Mapa final'!$Y$27="Baja",'Mapa final'!$AA$27="Leve"),CONCATENATE("R3C",'Mapa final'!$O$27),"")</f>
        <v/>
      </c>
      <c r="P38" s="66" t="str">
        <f>IF(AND('Mapa final'!$Y$22="Baja",'Mapa final'!$AA$22="Menor"),CONCATENATE("R3C",'Mapa final'!$O$22),"")</f>
        <v/>
      </c>
      <c r="Q38" s="67" t="str">
        <f>IF(AND('Mapa final'!$Y$23="Baja",'Mapa final'!$AA$23="Menor"),CONCATENATE("R3C",'Mapa final'!$O$23),"")</f>
        <v/>
      </c>
      <c r="R38" s="67" t="str">
        <f>IF(AND('Mapa final'!$Y$24="Baja",'Mapa final'!$AA$24="Menor"),CONCATENATE("R3C",'Mapa final'!$O$24),"")</f>
        <v/>
      </c>
      <c r="S38" s="67" t="str">
        <f>IF(AND('Mapa final'!$Y$25="Baja",'Mapa final'!$AA$25="Menor"),CONCATENATE("R3C",'Mapa final'!$O$25),"")</f>
        <v/>
      </c>
      <c r="T38" s="67" t="str">
        <f>IF(AND('Mapa final'!$Y$26="Baja",'Mapa final'!$AA$26="Menor"),CONCATENATE("R3C",'Mapa final'!$O$26),"")</f>
        <v/>
      </c>
      <c r="U38" s="68" t="str">
        <f>IF(AND('Mapa final'!$Y$27="Baja",'Mapa final'!$AA$27="Menor"),CONCATENATE("R3C",'Mapa final'!$O$27),"")</f>
        <v/>
      </c>
      <c r="V38" s="66" t="str">
        <f>IF(AND('Mapa final'!$Y$22="Baja",'Mapa final'!$AA$22="Moderado"),CONCATENATE("R3C",'Mapa final'!$O$22),"")</f>
        <v>R3C28</v>
      </c>
      <c r="W38" s="67" t="str">
        <f>IF(AND('Mapa final'!$Y$23="Baja",'Mapa final'!$AA$23="Moderado"),CONCATENATE("R3C",'Mapa final'!$O$23),"")</f>
        <v/>
      </c>
      <c r="X38" s="67" t="str">
        <f>IF(AND('Mapa final'!$Y$24="Baja",'Mapa final'!$AA$24="Moderado"),CONCATENATE("R3C",'Mapa final'!$O$24),"")</f>
        <v/>
      </c>
      <c r="Y38" s="67" t="str">
        <f>IF(AND('Mapa final'!$Y$25="Baja",'Mapa final'!$AA$25="Moderado"),CONCATENATE("R3C",'Mapa final'!$O$25),"")</f>
        <v/>
      </c>
      <c r="Z38" s="67" t="str">
        <f>IF(AND('Mapa final'!$Y$26="Baja",'Mapa final'!$AA$26="Moderado"),CONCATENATE("R3C",'Mapa final'!$O$26),"")</f>
        <v/>
      </c>
      <c r="AA38" s="68" t="str">
        <f>IF(AND('Mapa final'!$Y$27="Baja",'Mapa final'!$AA$27="Moderado"),CONCATENATE("R3C",'Mapa final'!$O$27),"")</f>
        <v/>
      </c>
      <c r="AB38" s="50" t="str">
        <f>IF(AND('Mapa final'!$Y$22="Baja",'Mapa final'!$AA$22="Mayor"),CONCATENATE("R3C",'Mapa final'!$O$22),"")</f>
        <v/>
      </c>
      <c r="AC38" s="51" t="str">
        <f>IF(AND('Mapa final'!$Y$23="Baja",'Mapa final'!$AA$23="Mayor"),CONCATENATE("R3C",'Mapa final'!$O$23),"")</f>
        <v/>
      </c>
      <c r="AD38" s="51" t="str">
        <f>IF(AND('Mapa final'!$Y$24="Baja",'Mapa final'!$AA$24="Mayor"),CONCATENATE("R3C",'Mapa final'!$O$24),"")</f>
        <v/>
      </c>
      <c r="AE38" s="51" t="str">
        <f>IF(AND('Mapa final'!$Y$25="Baja",'Mapa final'!$AA$25="Mayor"),CONCATENATE("R3C",'Mapa final'!$O$25),"")</f>
        <v/>
      </c>
      <c r="AF38" s="51" t="str">
        <f>IF(AND('Mapa final'!$Y$26="Baja",'Mapa final'!$AA$26="Mayor"),CONCATENATE("R3C",'Mapa final'!$O$26),"")</f>
        <v/>
      </c>
      <c r="AG38" s="52" t="str">
        <f>IF(AND('Mapa final'!$Y$27="Baja",'Mapa final'!$AA$27="Mayor"),CONCATENATE("R3C",'Mapa final'!$O$27),"")</f>
        <v/>
      </c>
      <c r="AH38" s="53" t="str">
        <f>IF(AND('Mapa final'!$Y$22="Baja",'Mapa final'!$AA$22="Catastrófico"),CONCATENATE("R3C",'Mapa final'!$O$22),"")</f>
        <v/>
      </c>
      <c r="AI38" s="54" t="str">
        <f>IF(AND('Mapa final'!$Y$23="Baja",'Mapa final'!$AA$23="Catastrófico"),CONCATENATE("R3C",'Mapa final'!$O$23),"")</f>
        <v/>
      </c>
      <c r="AJ38" s="54" t="str">
        <f>IF(AND('Mapa final'!$Y$24="Baja",'Mapa final'!$AA$24="Catastrófico"),CONCATENATE("R3C",'Mapa final'!$O$24),"")</f>
        <v/>
      </c>
      <c r="AK38" s="54" t="str">
        <f>IF(AND('Mapa final'!$Y$25="Baja",'Mapa final'!$AA$25="Catastrófico"),CONCATENATE("R3C",'Mapa final'!$O$25),"")</f>
        <v/>
      </c>
      <c r="AL38" s="54" t="str">
        <f>IF(AND('Mapa final'!$Y$26="Baja",'Mapa final'!$AA$26="Catastrófico"),CONCATENATE("R3C",'Mapa final'!$O$26),"")</f>
        <v/>
      </c>
      <c r="AM38" s="55" t="str">
        <f>IF(AND('Mapa final'!$Y$27="Baja",'Mapa final'!$AA$27="Catastrófico"),CONCATENATE("R3C",'Mapa final'!$O$27),"")</f>
        <v/>
      </c>
      <c r="AN38" s="82"/>
      <c r="AO38" s="539"/>
      <c r="AP38" s="540"/>
      <c r="AQ38" s="540"/>
      <c r="AR38" s="540"/>
      <c r="AS38" s="540"/>
      <c r="AT38" s="541"/>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row>
    <row r="39" spans="1:80" ht="15" customHeight="1" x14ac:dyDescent="0.25">
      <c r="A39" s="82"/>
      <c r="B39" s="466"/>
      <c r="C39" s="466"/>
      <c r="D39" s="467"/>
      <c r="E39" s="507"/>
      <c r="F39" s="508"/>
      <c r="G39" s="508"/>
      <c r="H39" s="508"/>
      <c r="I39" s="524"/>
      <c r="J39" s="75" t="str">
        <f>IF(AND('Mapa final'!$Y$28="Baja",'Mapa final'!$AA$28="Leve"),CONCATENATE("R4C",'Mapa final'!$O$28),"")</f>
        <v/>
      </c>
      <c r="K39" s="76" t="str">
        <f>IF(AND('Mapa final'!$Y$29="Baja",'Mapa final'!$AA$29="Leve"),CONCATENATE("R4C",'Mapa final'!$O$29),"")</f>
        <v/>
      </c>
      <c r="L39" s="76" t="str">
        <f>IF(AND('Mapa final'!$Y$30="Baja",'Mapa final'!$AA$30="Leve"),CONCATENATE("R4C",'Mapa final'!$O$30),"")</f>
        <v/>
      </c>
      <c r="M39" s="76" t="str">
        <f>IF(AND('Mapa final'!$Y$31="Baja",'Mapa final'!$AA$31="Leve"),CONCATENATE("R4C",'Mapa final'!$O$31),"")</f>
        <v/>
      </c>
      <c r="N39" s="76" t="str">
        <f>IF(AND('Mapa final'!$Y$32="Baja",'Mapa final'!$AA$32="Leve"),CONCATENATE("R4C",'Mapa final'!$O$32),"")</f>
        <v/>
      </c>
      <c r="O39" s="77" t="str">
        <f>IF(AND('Mapa final'!$Y$33="Baja",'Mapa final'!$AA$33="Leve"),CONCATENATE("R4C",'Mapa final'!$O$33),"")</f>
        <v/>
      </c>
      <c r="P39" s="66" t="str">
        <f>IF(AND('Mapa final'!$Y$28="Baja",'Mapa final'!$AA$28="Menor"),CONCATENATE("R4C",'Mapa final'!$O$28),"")</f>
        <v/>
      </c>
      <c r="Q39" s="67" t="str">
        <f>IF(AND('Mapa final'!$Y$29="Baja",'Mapa final'!$AA$29="Menor"),CONCATENATE("R4C",'Mapa final'!$O$29),"")</f>
        <v/>
      </c>
      <c r="R39" s="67" t="str">
        <f>IF(AND('Mapa final'!$Y$30="Baja",'Mapa final'!$AA$30="Menor"),CONCATENATE("R4C",'Mapa final'!$O$30),"")</f>
        <v/>
      </c>
      <c r="S39" s="67" t="str">
        <f>IF(AND('Mapa final'!$Y$31="Baja",'Mapa final'!$AA$31="Menor"),CONCATENATE("R4C",'Mapa final'!$O$31),"")</f>
        <v/>
      </c>
      <c r="T39" s="67" t="str">
        <f>IF(AND('Mapa final'!$Y$32="Baja",'Mapa final'!$AA$32="Menor"),CONCATENATE("R4C",'Mapa final'!$O$32),"")</f>
        <v/>
      </c>
      <c r="U39" s="68" t="str">
        <f>IF(AND('Mapa final'!$Y$33="Baja",'Mapa final'!$AA$33="Menor"),CONCATENATE("R4C",'Mapa final'!$O$33),"")</f>
        <v/>
      </c>
      <c r="V39" s="66" t="str">
        <f>IF(AND('Mapa final'!$Y$28="Baja",'Mapa final'!$AA$28="Moderado"),CONCATENATE("R4C",'Mapa final'!$O$28),"")</f>
        <v/>
      </c>
      <c r="W39" s="67" t="str">
        <f>IF(AND('Mapa final'!$Y$29="Baja",'Mapa final'!$AA$29="Moderado"),CONCATENATE("R4C",'Mapa final'!$O$29),"")</f>
        <v/>
      </c>
      <c r="X39" s="67" t="str">
        <f>IF(AND('Mapa final'!$Y$30="Baja",'Mapa final'!$AA$30="Moderado"),CONCATENATE("R4C",'Mapa final'!$O$30),"")</f>
        <v/>
      </c>
      <c r="Y39" s="67" t="str">
        <f>IF(AND('Mapa final'!$Y$31="Baja",'Mapa final'!$AA$31="Moderado"),CONCATENATE("R4C",'Mapa final'!$O$31),"")</f>
        <v/>
      </c>
      <c r="Z39" s="67" t="str">
        <f>IF(AND('Mapa final'!$Y$32="Baja",'Mapa final'!$AA$32="Moderado"),CONCATENATE("R4C",'Mapa final'!$O$32),"")</f>
        <v/>
      </c>
      <c r="AA39" s="68" t="str">
        <f>IF(AND('Mapa final'!$Y$33="Baja",'Mapa final'!$AA$33="Moderado"),CONCATENATE("R4C",'Mapa final'!$O$33),"")</f>
        <v/>
      </c>
      <c r="AB39" s="50" t="str">
        <f>IF(AND('Mapa final'!$Y$28="Baja",'Mapa final'!$AA$28="Mayor"),CONCATENATE("R4C",'Mapa final'!$O$28),"")</f>
        <v>R4C29</v>
      </c>
      <c r="AC39" s="51" t="str">
        <f>IF(AND('Mapa final'!$Y$29="Baja",'Mapa final'!$AA$29="Mayor"),CONCATENATE("R4C",'Mapa final'!$O$29),"")</f>
        <v/>
      </c>
      <c r="AD39" s="51" t="str">
        <f>IF(AND('Mapa final'!$Y$30="Baja",'Mapa final'!$AA$30="Mayor"),CONCATENATE("R4C",'Mapa final'!$O$30),"")</f>
        <v/>
      </c>
      <c r="AE39" s="51" t="str">
        <f>IF(AND('Mapa final'!$Y$31="Baja",'Mapa final'!$AA$31="Mayor"),CONCATENATE("R4C",'Mapa final'!$O$31),"")</f>
        <v/>
      </c>
      <c r="AF39" s="51" t="str">
        <f>IF(AND('Mapa final'!$Y$32="Baja",'Mapa final'!$AA$32="Mayor"),CONCATENATE("R4C",'Mapa final'!$O$32),"")</f>
        <v/>
      </c>
      <c r="AG39" s="52" t="str">
        <f>IF(AND('Mapa final'!$Y$33="Baja",'Mapa final'!$AA$33="Mayor"),CONCATENATE("R4C",'Mapa final'!$O$33),"")</f>
        <v/>
      </c>
      <c r="AH39" s="53" t="str">
        <f>IF(AND('Mapa final'!$Y$28="Baja",'Mapa final'!$AA$28="Catastrófico"),CONCATENATE("R4C",'Mapa final'!$O$28),"")</f>
        <v/>
      </c>
      <c r="AI39" s="54" t="str">
        <f>IF(AND('Mapa final'!$Y$29="Baja",'Mapa final'!$AA$29="Catastrófico"),CONCATENATE("R4C",'Mapa final'!$O$29),"")</f>
        <v/>
      </c>
      <c r="AJ39" s="54" t="str">
        <f>IF(AND('Mapa final'!$Y$30="Baja",'Mapa final'!$AA$30="Catastrófico"),CONCATENATE("R4C",'Mapa final'!$O$30),"")</f>
        <v/>
      </c>
      <c r="AK39" s="54" t="str">
        <f>IF(AND('Mapa final'!$Y$31="Baja",'Mapa final'!$AA$31="Catastrófico"),CONCATENATE("R4C",'Mapa final'!$O$31),"")</f>
        <v/>
      </c>
      <c r="AL39" s="54" t="str">
        <f>IF(AND('Mapa final'!$Y$32="Baja",'Mapa final'!$AA$32="Catastrófico"),CONCATENATE("R4C",'Mapa final'!$O$32),"")</f>
        <v/>
      </c>
      <c r="AM39" s="55" t="str">
        <f>IF(AND('Mapa final'!$Y$33="Baja",'Mapa final'!$AA$33="Catastrófico"),CONCATENATE("R4C",'Mapa final'!$O$33),"")</f>
        <v/>
      </c>
      <c r="AN39" s="82"/>
      <c r="AO39" s="539"/>
      <c r="AP39" s="540"/>
      <c r="AQ39" s="540"/>
      <c r="AR39" s="540"/>
      <c r="AS39" s="540"/>
      <c r="AT39" s="541"/>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row>
    <row r="40" spans="1:80" ht="15" customHeight="1" x14ac:dyDescent="0.25">
      <c r="A40" s="82"/>
      <c r="B40" s="466"/>
      <c r="C40" s="466"/>
      <c r="D40" s="467"/>
      <c r="E40" s="507"/>
      <c r="F40" s="508"/>
      <c r="G40" s="508"/>
      <c r="H40" s="508"/>
      <c r="I40" s="524"/>
      <c r="J40" s="75" t="str">
        <f>IF(AND('Mapa final'!$Y$34="Baja",'Mapa final'!$AA$34="Leve"),CONCATENATE("R5C",'Mapa final'!$O$34),"")</f>
        <v/>
      </c>
      <c r="K40" s="76" t="str">
        <f>IF(AND('Mapa final'!$Y$35="Baja",'Mapa final'!$AA$35="Leve"),CONCATENATE("R5C",'Mapa final'!$O$35),"")</f>
        <v/>
      </c>
      <c r="L40" s="76" t="str">
        <f>IF(AND('Mapa final'!$Y$36="Baja",'Mapa final'!$AA$36="Leve"),CONCATENATE("R5C",'Mapa final'!$O$36),"")</f>
        <v/>
      </c>
      <c r="M40" s="76" t="str">
        <f>IF(AND('Mapa final'!$Y$37="Baja",'Mapa final'!$AA$37="Leve"),CONCATENATE("R5C",'Mapa final'!$O$37),"")</f>
        <v/>
      </c>
      <c r="N40" s="76" t="str">
        <f>IF(AND('Mapa final'!$Y$38="Baja",'Mapa final'!$AA$38="Leve"),CONCATENATE("R5C",'Mapa final'!$O$38),"")</f>
        <v/>
      </c>
      <c r="O40" s="77" t="str">
        <f>IF(AND('Mapa final'!$Y$39="Baja",'Mapa final'!$AA$39="Leve"),CONCATENATE("R5C",'Mapa final'!$O$39),"")</f>
        <v/>
      </c>
      <c r="P40" s="66" t="str">
        <f>IF(AND('Mapa final'!$Y$34="Baja",'Mapa final'!$AA$34="Menor"),CONCATENATE("R5C",'Mapa final'!$O$34),"")</f>
        <v>R5C30</v>
      </c>
      <c r="Q40" s="67" t="str">
        <f>IF(AND('Mapa final'!$Y$35="Baja",'Mapa final'!$AA$35="Menor"),CONCATENATE("R5C",'Mapa final'!$O$35),"")</f>
        <v/>
      </c>
      <c r="R40" s="67" t="str">
        <f>IF(AND('Mapa final'!$Y$36="Baja",'Mapa final'!$AA$36="Menor"),CONCATENATE("R5C",'Mapa final'!$O$36),"")</f>
        <v/>
      </c>
      <c r="S40" s="67" t="str">
        <f>IF(AND('Mapa final'!$Y$37="Baja",'Mapa final'!$AA$37="Menor"),CONCATENATE("R5C",'Mapa final'!$O$37),"")</f>
        <v/>
      </c>
      <c r="T40" s="67" t="str">
        <f>IF(AND('Mapa final'!$Y$38="Baja",'Mapa final'!$AA$38="Menor"),CONCATENATE("R5C",'Mapa final'!$O$38),"")</f>
        <v/>
      </c>
      <c r="U40" s="68" t="str">
        <f>IF(AND('Mapa final'!$Y$39="Baja",'Mapa final'!$AA$39="Menor"),CONCATENATE("R5C",'Mapa final'!$O$39),"")</f>
        <v/>
      </c>
      <c r="V40" s="66" t="str">
        <f>IF(AND('Mapa final'!$Y$34="Baja",'Mapa final'!$AA$34="Moderado"),CONCATENATE("R5C",'Mapa final'!$O$34),"")</f>
        <v/>
      </c>
      <c r="W40" s="67" t="str">
        <f>IF(AND('Mapa final'!$Y$35="Baja",'Mapa final'!$AA$35="Moderado"),CONCATENATE("R5C",'Mapa final'!$O$35),"")</f>
        <v/>
      </c>
      <c r="X40" s="67" t="str">
        <f>IF(AND('Mapa final'!$Y$36="Baja",'Mapa final'!$AA$36="Moderado"),CONCATENATE("R5C",'Mapa final'!$O$36),"")</f>
        <v/>
      </c>
      <c r="Y40" s="67" t="str">
        <f>IF(AND('Mapa final'!$Y$37="Baja",'Mapa final'!$AA$37="Moderado"),CONCATENATE("R5C",'Mapa final'!$O$37),"")</f>
        <v/>
      </c>
      <c r="Z40" s="67" t="str">
        <f>IF(AND('Mapa final'!$Y$38="Baja",'Mapa final'!$AA$38="Moderado"),CONCATENATE("R5C",'Mapa final'!$O$38),"")</f>
        <v/>
      </c>
      <c r="AA40" s="68" t="str">
        <f>IF(AND('Mapa final'!$Y$39="Baja",'Mapa final'!$AA$39="Moderado"),CONCATENATE("R5C",'Mapa final'!$O$39),"")</f>
        <v/>
      </c>
      <c r="AB40" s="50" t="str">
        <f>IF(AND('Mapa final'!$Y$34="Baja",'Mapa final'!$AA$34="Mayor"),CONCATENATE("R5C",'Mapa final'!$O$34),"")</f>
        <v/>
      </c>
      <c r="AC40" s="51" t="str">
        <f>IF(AND('Mapa final'!$Y$35="Baja",'Mapa final'!$AA$35="Mayor"),CONCATENATE("R5C",'Mapa final'!$O$35),"")</f>
        <v/>
      </c>
      <c r="AD40" s="56" t="str">
        <f>IF(AND('Mapa final'!$Y$36="Baja",'Mapa final'!$AA$36="Mayor"),CONCATENATE("R5C",'Mapa final'!$O$36),"")</f>
        <v/>
      </c>
      <c r="AE40" s="56" t="str">
        <f>IF(AND('Mapa final'!$Y$37="Baja",'Mapa final'!$AA$37="Mayor"),CONCATENATE("R5C",'Mapa final'!$O$37),"")</f>
        <v/>
      </c>
      <c r="AF40" s="56" t="str">
        <f>IF(AND('Mapa final'!$Y$38="Baja",'Mapa final'!$AA$38="Mayor"),CONCATENATE("R5C",'Mapa final'!$O$38),"")</f>
        <v/>
      </c>
      <c r="AG40" s="52" t="str">
        <f>IF(AND('Mapa final'!$Y$39="Baja",'Mapa final'!$AA$39="Mayor"),CONCATENATE("R5C",'Mapa final'!$O$39),"")</f>
        <v/>
      </c>
      <c r="AH40" s="53" t="str">
        <f>IF(AND('Mapa final'!$Y$34="Baja",'Mapa final'!$AA$34="Catastrófico"),CONCATENATE("R5C",'Mapa final'!$O$34),"")</f>
        <v/>
      </c>
      <c r="AI40" s="54" t="str">
        <f>IF(AND('Mapa final'!$Y$35="Baja",'Mapa final'!$AA$35="Catastrófico"),CONCATENATE("R5C",'Mapa final'!$O$35),"")</f>
        <v/>
      </c>
      <c r="AJ40" s="54" t="str">
        <f>IF(AND('Mapa final'!$Y$36="Baja",'Mapa final'!$AA$36="Catastrófico"),CONCATENATE("R5C",'Mapa final'!$O$36),"")</f>
        <v/>
      </c>
      <c r="AK40" s="54" t="str">
        <f>IF(AND('Mapa final'!$Y$37="Baja",'Mapa final'!$AA$37="Catastrófico"),CONCATENATE("R5C",'Mapa final'!$O$37),"")</f>
        <v/>
      </c>
      <c r="AL40" s="54" t="str">
        <f>IF(AND('Mapa final'!$Y$38="Baja",'Mapa final'!$AA$38="Catastrófico"),CONCATENATE("R5C",'Mapa final'!$O$38),"")</f>
        <v/>
      </c>
      <c r="AM40" s="55" t="str">
        <f>IF(AND('Mapa final'!$Y$39="Baja",'Mapa final'!$AA$39="Catastrófico"),CONCATENATE("R5C",'Mapa final'!$O$39),"")</f>
        <v/>
      </c>
      <c r="AN40" s="82"/>
      <c r="AO40" s="539"/>
      <c r="AP40" s="540"/>
      <c r="AQ40" s="540"/>
      <c r="AR40" s="540"/>
      <c r="AS40" s="540"/>
      <c r="AT40" s="541"/>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row>
    <row r="41" spans="1:80" ht="15" customHeight="1" x14ac:dyDescent="0.25">
      <c r="A41" s="82"/>
      <c r="B41" s="466"/>
      <c r="C41" s="466"/>
      <c r="D41" s="467"/>
      <c r="E41" s="507"/>
      <c r="F41" s="508"/>
      <c r="G41" s="508"/>
      <c r="H41" s="508"/>
      <c r="I41" s="524"/>
      <c r="J41" s="75" t="str">
        <f>IF(AND('Mapa final'!$Y$41="Baja",'Mapa final'!$AA$41="Leve"),CONCATENATE("R6C",'Mapa final'!$O$41),"")</f>
        <v/>
      </c>
      <c r="K41" s="76" t="str">
        <f>IF(AND('Mapa final'!$Y$42="Baja",'Mapa final'!$AA$42="Leve"),CONCATENATE("R6C",'Mapa final'!$O$42),"")</f>
        <v/>
      </c>
      <c r="L41" s="76" t="str">
        <f>IF(AND('Mapa final'!$Y$43="Baja",'Mapa final'!$AA$43="Leve"),CONCATENATE("R6C",'Mapa final'!$O$43),"")</f>
        <v/>
      </c>
      <c r="M41" s="76" t="str">
        <f>IF(AND('Mapa final'!$Y$44="Baja",'Mapa final'!$AA$44="Leve"),CONCATENATE("R6C",'Mapa final'!$O$44),"")</f>
        <v/>
      </c>
      <c r="N41" s="76" t="str">
        <f>IF(AND('Mapa final'!$Y$45="Baja",'Mapa final'!$AA$45="Leve"),CONCATENATE("R6C",'Mapa final'!$O$45),"")</f>
        <v/>
      </c>
      <c r="O41" s="77" t="str">
        <f>IF(AND('Mapa final'!$Y$46="Baja",'Mapa final'!$AA$46="Leve"),CONCATENATE("R6C",'Mapa final'!$O$46),"")</f>
        <v/>
      </c>
      <c r="P41" s="66" t="str">
        <f>IF(AND('Mapa final'!$Y$41="Baja",'Mapa final'!$AA$41="Menor"),CONCATENATE("R6C",'Mapa final'!$O$41),"")</f>
        <v>R6C32</v>
      </c>
      <c r="Q41" s="67" t="str">
        <f>IF(AND('Mapa final'!$Y$42="Baja",'Mapa final'!$AA$42="Menor"),CONCATENATE("R6C",'Mapa final'!$O$42),"")</f>
        <v/>
      </c>
      <c r="R41" s="67" t="str">
        <f>IF(AND('Mapa final'!$Y$43="Baja",'Mapa final'!$AA$43="Menor"),CONCATENATE("R6C",'Mapa final'!$O$43),"")</f>
        <v/>
      </c>
      <c r="S41" s="67" t="str">
        <f>IF(AND('Mapa final'!$Y$44="Baja",'Mapa final'!$AA$44="Menor"),CONCATENATE("R6C",'Mapa final'!$O$44),"")</f>
        <v/>
      </c>
      <c r="T41" s="67" t="str">
        <f>IF(AND('Mapa final'!$Y$45="Baja",'Mapa final'!$AA$45="Menor"),CONCATENATE("R6C",'Mapa final'!$O$45),"")</f>
        <v/>
      </c>
      <c r="U41" s="68" t="str">
        <f>IF(AND('Mapa final'!$Y$46="Baja",'Mapa final'!$AA$46="Menor"),CONCATENATE("R6C",'Mapa final'!$O$46),"")</f>
        <v/>
      </c>
      <c r="V41" s="66" t="str">
        <f>IF(AND('Mapa final'!$Y$41="Baja",'Mapa final'!$AA$41="Moderado"),CONCATENATE("R6C",'Mapa final'!$O$41),"")</f>
        <v/>
      </c>
      <c r="W41" s="67" t="str">
        <f>IF(AND('Mapa final'!$Y$42="Baja",'Mapa final'!$AA$42="Moderado"),CONCATENATE("R6C",'Mapa final'!$O$42),"")</f>
        <v/>
      </c>
      <c r="X41" s="67" t="str">
        <f>IF(AND('Mapa final'!$Y$43="Baja",'Mapa final'!$AA$43="Moderado"),CONCATENATE("R6C",'Mapa final'!$O$43),"")</f>
        <v/>
      </c>
      <c r="Y41" s="67" t="str">
        <f>IF(AND('Mapa final'!$Y$44="Baja",'Mapa final'!$AA$44="Moderado"),CONCATENATE("R6C",'Mapa final'!$O$44),"")</f>
        <v/>
      </c>
      <c r="Z41" s="67" t="str">
        <f>IF(AND('Mapa final'!$Y$45="Baja",'Mapa final'!$AA$45="Moderado"),CONCATENATE("R6C",'Mapa final'!$O$45),"")</f>
        <v/>
      </c>
      <c r="AA41" s="68" t="str">
        <f>IF(AND('Mapa final'!$Y$46="Baja",'Mapa final'!$AA$46="Moderado"),CONCATENATE("R6C",'Mapa final'!$O$46),"")</f>
        <v/>
      </c>
      <c r="AB41" s="50" t="str">
        <f>IF(AND('Mapa final'!$Y$41="Baja",'Mapa final'!$AA$41="Mayor"),CONCATENATE("R6C",'Mapa final'!$O$41),"")</f>
        <v/>
      </c>
      <c r="AC41" s="51" t="str">
        <f>IF(AND('Mapa final'!$Y$42="Baja",'Mapa final'!$AA$42="Mayor"),CONCATENATE("R6C",'Mapa final'!$O$42),"")</f>
        <v/>
      </c>
      <c r="AD41" s="56" t="str">
        <f>IF(AND('Mapa final'!$Y$43="Baja",'Mapa final'!$AA$43="Mayor"),CONCATENATE("R6C",'Mapa final'!$O$43),"")</f>
        <v/>
      </c>
      <c r="AE41" s="56" t="str">
        <f>IF(AND('Mapa final'!$Y$44="Baja",'Mapa final'!$AA$44="Mayor"),CONCATENATE("R6C",'Mapa final'!$O$44),"")</f>
        <v/>
      </c>
      <c r="AF41" s="56" t="str">
        <f>IF(AND('Mapa final'!$Y$45="Baja",'Mapa final'!$AA$45="Mayor"),CONCATENATE("R6C",'Mapa final'!$O$45),"")</f>
        <v/>
      </c>
      <c r="AG41" s="52" t="str">
        <f>IF(AND('Mapa final'!$Y$46="Baja",'Mapa final'!$AA$46="Mayor"),CONCATENATE("R6C",'Mapa final'!$O$46),"")</f>
        <v/>
      </c>
      <c r="AH41" s="53" t="str">
        <f>IF(AND('Mapa final'!$Y$41="Baja",'Mapa final'!$AA$41="Catastrófico"),CONCATENATE("R6C",'Mapa final'!$O$41),"")</f>
        <v/>
      </c>
      <c r="AI41" s="54" t="str">
        <f>IF(AND('Mapa final'!$Y$42="Baja",'Mapa final'!$AA$42="Catastrófico"),CONCATENATE("R6C",'Mapa final'!$O$42),"")</f>
        <v/>
      </c>
      <c r="AJ41" s="54" t="str">
        <f>IF(AND('Mapa final'!$Y$43="Baja",'Mapa final'!$AA$43="Catastrófico"),CONCATENATE("R6C",'Mapa final'!$O$43),"")</f>
        <v/>
      </c>
      <c r="AK41" s="54" t="str">
        <f>IF(AND('Mapa final'!$Y$44="Baja",'Mapa final'!$AA$44="Catastrófico"),CONCATENATE("R6C",'Mapa final'!$O$44),"")</f>
        <v/>
      </c>
      <c r="AL41" s="54" t="str">
        <f>IF(AND('Mapa final'!$Y$45="Baja",'Mapa final'!$AA$45="Catastrófico"),CONCATENATE("R6C",'Mapa final'!$O$45),"")</f>
        <v/>
      </c>
      <c r="AM41" s="55" t="str">
        <f>IF(AND('Mapa final'!$Y$46="Baja",'Mapa final'!$AA$46="Catastrófico"),CONCATENATE("R6C",'Mapa final'!$O$46),"")</f>
        <v/>
      </c>
      <c r="AN41" s="82"/>
      <c r="AO41" s="539"/>
      <c r="AP41" s="540"/>
      <c r="AQ41" s="540"/>
      <c r="AR41" s="540"/>
      <c r="AS41" s="540"/>
      <c r="AT41" s="541"/>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row>
    <row r="42" spans="1:80" ht="15" customHeight="1" x14ac:dyDescent="0.25">
      <c r="A42" s="82"/>
      <c r="B42" s="466"/>
      <c r="C42" s="466"/>
      <c r="D42" s="467"/>
      <c r="E42" s="507"/>
      <c r="F42" s="508"/>
      <c r="G42" s="508"/>
      <c r="H42" s="508"/>
      <c r="I42" s="524"/>
      <c r="J42" s="75" t="str">
        <f>IF(AND('Mapa final'!$Y$47="Baja",'Mapa final'!$AA$47="Leve"),CONCATENATE("R7C",'Mapa final'!$O$47),"")</f>
        <v/>
      </c>
      <c r="K42" s="76" t="str">
        <f>IF(AND('Mapa final'!$Y$48="Baja",'Mapa final'!$AA$48="Leve"),CONCATENATE("R7C",'Mapa final'!$O$48),"")</f>
        <v/>
      </c>
      <c r="L42" s="76" t="str">
        <f>IF(AND('Mapa final'!$Y$49="Baja",'Mapa final'!$AA$49="Leve"),CONCATENATE("R7C",'Mapa final'!$O$49),"")</f>
        <v/>
      </c>
      <c r="M42" s="76" t="str">
        <f>IF(AND('Mapa final'!$Y$50="Baja",'Mapa final'!$AA$50="Leve"),CONCATENATE("R7C",'Mapa final'!$O$50),"")</f>
        <v/>
      </c>
      <c r="N42" s="76" t="str">
        <f>IF(AND('Mapa final'!$Y$51="Baja",'Mapa final'!$AA$51="Leve"),CONCATENATE("R7C",'Mapa final'!$O$51),"")</f>
        <v/>
      </c>
      <c r="O42" s="77" t="str">
        <f>IF(AND('Mapa final'!$Y$52="Baja",'Mapa final'!$AA$52="Leve"),CONCATENATE("R7C",'Mapa final'!$O$52),"")</f>
        <v/>
      </c>
      <c r="P42" s="66" t="str">
        <f>IF(AND('Mapa final'!$Y$47="Baja",'Mapa final'!$AA$47="Menor"),CONCATENATE("R7C",'Mapa final'!$O$47),"")</f>
        <v/>
      </c>
      <c r="Q42" s="67" t="str">
        <f>IF(AND('Mapa final'!$Y$48="Baja",'Mapa final'!$AA$48="Menor"),CONCATENATE("R7C",'Mapa final'!$O$48),"")</f>
        <v/>
      </c>
      <c r="R42" s="67" t="str">
        <f>IF(AND('Mapa final'!$Y$49="Baja",'Mapa final'!$AA$49="Menor"),CONCATENATE("R7C",'Mapa final'!$O$49),"")</f>
        <v/>
      </c>
      <c r="S42" s="67" t="str">
        <f>IF(AND('Mapa final'!$Y$50="Baja",'Mapa final'!$AA$50="Menor"),CONCATENATE("R7C",'Mapa final'!$O$50),"")</f>
        <v/>
      </c>
      <c r="T42" s="67" t="str">
        <f>IF(AND('Mapa final'!$Y$51="Baja",'Mapa final'!$AA$51="Menor"),CONCATENATE("R7C",'Mapa final'!$O$51),"")</f>
        <v/>
      </c>
      <c r="U42" s="68" t="str">
        <f>IF(AND('Mapa final'!$Y$52="Baja",'Mapa final'!$AA$52="Menor"),CONCATENATE("R7C",'Mapa final'!$O$52),"")</f>
        <v/>
      </c>
      <c r="V42" s="66" t="str">
        <f>IF(AND('Mapa final'!$Y$47="Baja",'Mapa final'!$AA$47="Moderado"),CONCATENATE("R7C",'Mapa final'!$O$47),"")</f>
        <v/>
      </c>
      <c r="W42" s="67" t="str">
        <f>IF(AND('Mapa final'!$Y$48="Baja",'Mapa final'!$AA$48="Moderado"),CONCATENATE("R7C",'Mapa final'!$O$48),"")</f>
        <v/>
      </c>
      <c r="X42" s="67" t="str">
        <f>IF(AND('Mapa final'!$Y$49="Baja",'Mapa final'!$AA$49="Moderado"),CONCATENATE("R7C",'Mapa final'!$O$49),"")</f>
        <v/>
      </c>
      <c r="Y42" s="67" t="str">
        <f>IF(AND('Mapa final'!$Y$50="Baja",'Mapa final'!$AA$50="Moderado"),CONCATENATE("R7C",'Mapa final'!$O$50),"")</f>
        <v/>
      </c>
      <c r="Z42" s="67" t="str">
        <f>IF(AND('Mapa final'!$Y$51="Baja",'Mapa final'!$AA$51="Moderado"),CONCATENATE("R7C",'Mapa final'!$O$51),"")</f>
        <v/>
      </c>
      <c r="AA42" s="68" t="str">
        <f>IF(AND('Mapa final'!$Y$52="Baja",'Mapa final'!$AA$52="Moderado"),CONCATENATE("R7C",'Mapa final'!$O$52),"")</f>
        <v/>
      </c>
      <c r="AB42" s="50" t="str">
        <f>IF(AND('Mapa final'!$Y$47="Baja",'Mapa final'!$AA$47="Mayor"),CONCATENATE("R7C",'Mapa final'!$O$47),"")</f>
        <v/>
      </c>
      <c r="AC42" s="51" t="str">
        <f>IF(AND('Mapa final'!$Y$48="Baja",'Mapa final'!$AA$48="Mayor"),CONCATENATE("R7C",'Mapa final'!$O$48),"")</f>
        <v/>
      </c>
      <c r="AD42" s="56" t="str">
        <f>IF(AND('Mapa final'!$Y$49="Baja",'Mapa final'!$AA$49="Mayor"),CONCATENATE("R7C",'Mapa final'!$O$49),"")</f>
        <v/>
      </c>
      <c r="AE42" s="56" t="str">
        <f>IF(AND('Mapa final'!$Y$50="Baja",'Mapa final'!$AA$50="Mayor"),CONCATENATE("R7C",'Mapa final'!$O$50),"")</f>
        <v/>
      </c>
      <c r="AF42" s="56" t="str">
        <f>IF(AND('Mapa final'!$Y$51="Baja",'Mapa final'!$AA$51="Mayor"),CONCATENATE("R7C",'Mapa final'!$O$51),"")</f>
        <v/>
      </c>
      <c r="AG42" s="52" t="str">
        <f>IF(AND('Mapa final'!$Y$52="Baja",'Mapa final'!$AA$52="Mayor"),CONCATENATE("R7C",'Mapa final'!$O$52),"")</f>
        <v/>
      </c>
      <c r="AH42" s="53" t="str">
        <f>IF(AND('Mapa final'!$Y$47="Baja",'Mapa final'!$AA$47="Catastrófico"),CONCATENATE("R7C",'Mapa final'!$O$47),"")</f>
        <v/>
      </c>
      <c r="AI42" s="54" t="str">
        <f>IF(AND('Mapa final'!$Y$48="Baja",'Mapa final'!$AA$48="Catastrófico"),CONCATENATE("R7C",'Mapa final'!$O$48),"")</f>
        <v/>
      </c>
      <c r="AJ42" s="54" t="str">
        <f>IF(AND('Mapa final'!$Y$49="Baja",'Mapa final'!$AA$49="Catastrófico"),CONCATENATE("R7C",'Mapa final'!$O$49),"")</f>
        <v/>
      </c>
      <c r="AK42" s="54" t="str">
        <f>IF(AND('Mapa final'!$Y$50="Baja",'Mapa final'!$AA$50="Catastrófico"),CONCATENATE("R7C",'Mapa final'!$O$50),"")</f>
        <v/>
      </c>
      <c r="AL42" s="54" t="str">
        <f>IF(AND('Mapa final'!$Y$51="Baja",'Mapa final'!$AA$51="Catastrófico"),CONCATENATE("R7C",'Mapa final'!$O$51),"")</f>
        <v/>
      </c>
      <c r="AM42" s="55" t="str">
        <f>IF(AND('Mapa final'!$Y$52="Baja",'Mapa final'!$AA$52="Catastrófico"),CONCATENATE("R7C",'Mapa final'!$O$52),"")</f>
        <v/>
      </c>
      <c r="AN42" s="82"/>
      <c r="AO42" s="539"/>
      <c r="AP42" s="540"/>
      <c r="AQ42" s="540"/>
      <c r="AR42" s="540"/>
      <c r="AS42" s="540"/>
      <c r="AT42" s="541"/>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row>
    <row r="43" spans="1:80" ht="15" customHeight="1" x14ac:dyDescent="0.25">
      <c r="A43" s="82"/>
      <c r="B43" s="466"/>
      <c r="C43" s="466"/>
      <c r="D43" s="467"/>
      <c r="E43" s="507"/>
      <c r="F43" s="508"/>
      <c r="G43" s="508"/>
      <c r="H43" s="508"/>
      <c r="I43" s="524"/>
      <c r="J43" s="75" t="str">
        <f>IF(AND('Mapa final'!$Y$53="Baja",'Mapa final'!$AA$53="Leve"),CONCATENATE("R8C",'Mapa final'!$O$53),"")</f>
        <v/>
      </c>
      <c r="K43" s="76" t="str">
        <f>IF(AND('Mapa final'!$Y$54="Baja",'Mapa final'!$AA$54="Leve"),CONCATENATE("R8C",'Mapa final'!$O$54),"")</f>
        <v/>
      </c>
      <c r="L43" s="76" t="str">
        <f>IF(AND('Mapa final'!$Y$55="Baja",'Mapa final'!$AA$55="Leve"),CONCATENATE("R8C",'Mapa final'!$O$55),"")</f>
        <v/>
      </c>
      <c r="M43" s="76" t="str">
        <f>IF(AND('Mapa final'!$Y$56="Baja",'Mapa final'!$AA$56="Leve"),CONCATENATE("R8C",'Mapa final'!$O$56),"")</f>
        <v/>
      </c>
      <c r="N43" s="76" t="str">
        <f>IF(AND('Mapa final'!$Y$57="Baja",'Mapa final'!$AA$57="Leve"),CONCATENATE("R8C",'Mapa final'!$O$57),"")</f>
        <v/>
      </c>
      <c r="O43" s="77" t="str">
        <f>IF(AND('Mapa final'!$Y$58="Baja",'Mapa final'!$AA$58="Leve"),CONCATENATE("R8C",'Mapa final'!$O$58),"")</f>
        <v/>
      </c>
      <c r="P43" s="66" t="str">
        <f>IF(AND('Mapa final'!$Y$53="Baja",'Mapa final'!$AA$53="Menor"),CONCATENATE("R8C",'Mapa final'!$O$53),"")</f>
        <v/>
      </c>
      <c r="Q43" s="67" t="str">
        <f>IF(AND('Mapa final'!$Y$54="Baja",'Mapa final'!$AA$54="Menor"),CONCATENATE("R8C",'Mapa final'!$O$54),"")</f>
        <v/>
      </c>
      <c r="R43" s="67" t="str">
        <f>IF(AND('Mapa final'!$Y$55="Baja",'Mapa final'!$AA$55="Menor"),CONCATENATE("R8C",'Mapa final'!$O$55),"")</f>
        <v/>
      </c>
      <c r="S43" s="67" t="str">
        <f>IF(AND('Mapa final'!$Y$56="Baja",'Mapa final'!$AA$56="Menor"),CONCATENATE("R8C",'Mapa final'!$O$56),"")</f>
        <v/>
      </c>
      <c r="T43" s="67" t="str">
        <f>IF(AND('Mapa final'!$Y$57="Baja",'Mapa final'!$AA$57="Menor"),CONCATENATE("R8C",'Mapa final'!$O$57),"")</f>
        <v/>
      </c>
      <c r="U43" s="68" t="str">
        <f>IF(AND('Mapa final'!$Y$58="Baja",'Mapa final'!$AA$58="Menor"),CONCATENATE("R8C",'Mapa final'!$O$58),"")</f>
        <v/>
      </c>
      <c r="V43" s="66" t="str">
        <f>IF(AND('Mapa final'!$Y$53="Baja",'Mapa final'!$AA$53="Moderado"),CONCATENATE("R8C",'Mapa final'!$O$53),"")</f>
        <v/>
      </c>
      <c r="W43" s="67" t="str">
        <f>IF(AND('Mapa final'!$Y$54="Baja",'Mapa final'!$AA$54="Moderado"),CONCATENATE("R8C",'Mapa final'!$O$54),"")</f>
        <v/>
      </c>
      <c r="X43" s="67" t="str">
        <f>IF(AND('Mapa final'!$Y$55="Baja",'Mapa final'!$AA$55="Moderado"),CONCATENATE("R8C",'Mapa final'!$O$55),"")</f>
        <v/>
      </c>
      <c r="Y43" s="67" t="str">
        <f>IF(AND('Mapa final'!$Y$56="Baja",'Mapa final'!$AA$56="Moderado"),CONCATENATE("R8C",'Mapa final'!$O$56),"")</f>
        <v/>
      </c>
      <c r="Z43" s="67" t="str">
        <f>IF(AND('Mapa final'!$Y$57="Baja",'Mapa final'!$AA$57="Moderado"),CONCATENATE("R8C",'Mapa final'!$O$57),"")</f>
        <v/>
      </c>
      <c r="AA43" s="68" t="str">
        <f>IF(AND('Mapa final'!$Y$58="Baja",'Mapa final'!$AA$58="Moderado"),CONCATENATE("R8C",'Mapa final'!$O$58),"")</f>
        <v/>
      </c>
      <c r="AB43" s="50" t="str">
        <f>IF(AND('Mapa final'!$Y$53="Baja",'Mapa final'!$AA$53="Mayor"),CONCATENATE("R8C",'Mapa final'!$O$53),"")</f>
        <v/>
      </c>
      <c r="AC43" s="51" t="str">
        <f>IF(AND('Mapa final'!$Y$54="Baja",'Mapa final'!$AA$54="Mayor"),CONCATENATE("R8C",'Mapa final'!$O$54),"")</f>
        <v/>
      </c>
      <c r="AD43" s="56" t="str">
        <f>IF(AND('Mapa final'!$Y$55="Baja",'Mapa final'!$AA$55="Mayor"),CONCATENATE("R8C",'Mapa final'!$O$55),"")</f>
        <v/>
      </c>
      <c r="AE43" s="56" t="str">
        <f>IF(AND('Mapa final'!$Y$56="Baja",'Mapa final'!$AA$56="Mayor"),CONCATENATE("R8C",'Mapa final'!$O$56),"")</f>
        <v/>
      </c>
      <c r="AF43" s="56" t="str">
        <f>IF(AND('Mapa final'!$Y$57="Baja",'Mapa final'!$AA$57="Mayor"),CONCATENATE("R8C",'Mapa final'!$O$57),"")</f>
        <v/>
      </c>
      <c r="AG43" s="52" t="str">
        <f>IF(AND('Mapa final'!$Y$58="Baja",'Mapa final'!$AA$58="Mayor"),CONCATENATE("R8C",'Mapa final'!$O$58),"")</f>
        <v/>
      </c>
      <c r="AH43" s="53" t="str">
        <f>IF(AND('Mapa final'!$Y$53="Baja",'Mapa final'!$AA$53="Catastrófico"),CONCATENATE("R8C",'Mapa final'!$O$53),"")</f>
        <v/>
      </c>
      <c r="AI43" s="54" t="str">
        <f>IF(AND('Mapa final'!$Y$54="Baja",'Mapa final'!$AA$54="Catastrófico"),CONCATENATE("R8C",'Mapa final'!$O$54),"")</f>
        <v/>
      </c>
      <c r="AJ43" s="54" t="str">
        <f>IF(AND('Mapa final'!$Y$55="Baja",'Mapa final'!$AA$55="Catastrófico"),CONCATENATE("R8C",'Mapa final'!$O$55),"")</f>
        <v/>
      </c>
      <c r="AK43" s="54" t="str">
        <f>IF(AND('Mapa final'!$Y$56="Baja",'Mapa final'!$AA$56="Catastrófico"),CONCATENATE("R8C",'Mapa final'!$O$56),"")</f>
        <v/>
      </c>
      <c r="AL43" s="54" t="str">
        <f>IF(AND('Mapa final'!$Y$57="Baja",'Mapa final'!$AA$57="Catastrófico"),CONCATENATE("R8C",'Mapa final'!$O$57),"")</f>
        <v/>
      </c>
      <c r="AM43" s="55" t="str">
        <f>IF(AND('Mapa final'!$Y$58="Baja",'Mapa final'!$AA$58="Catastrófico"),CONCATENATE("R8C",'Mapa final'!$O$58),"")</f>
        <v/>
      </c>
      <c r="AN43" s="82"/>
      <c r="AO43" s="539"/>
      <c r="AP43" s="540"/>
      <c r="AQ43" s="540"/>
      <c r="AR43" s="540"/>
      <c r="AS43" s="540"/>
      <c r="AT43" s="541"/>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row>
    <row r="44" spans="1:80" ht="15" customHeight="1" x14ac:dyDescent="0.25">
      <c r="A44" s="82"/>
      <c r="B44" s="466"/>
      <c r="C44" s="466"/>
      <c r="D44" s="467"/>
      <c r="E44" s="507"/>
      <c r="F44" s="508"/>
      <c r="G44" s="508"/>
      <c r="H44" s="508"/>
      <c r="I44" s="524"/>
      <c r="J44" s="75" t="str">
        <f>IF(AND('Mapa final'!$Y$59="Baja",'Mapa final'!$AA$59="Leve"),CONCATENATE("R9C",'Mapa final'!$O$59),"")</f>
        <v/>
      </c>
      <c r="K44" s="76" t="str">
        <f>IF(AND('Mapa final'!$Y$60="Baja",'Mapa final'!$AA$60="Leve"),CONCATENATE("R9C",'Mapa final'!$O$60),"")</f>
        <v/>
      </c>
      <c r="L44" s="76" t="str">
        <f>IF(AND('Mapa final'!$Y$61="Baja",'Mapa final'!$AA$61="Leve"),CONCATENATE("R9C",'Mapa final'!$O$61),"")</f>
        <v/>
      </c>
      <c r="M44" s="76" t="str">
        <f>IF(AND('Mapa final'!$Y$62="Baja",'Mapa final'!$AA$62="Leve"),CONCATENATE("R9C",'Mapa final'!$O$62),"")</f>
        <v/>
      </c>
      <c r="N44" s="76" t="str">
        <f>IF(AND('Mapa final'!$Y$63="Baja",'Mapa final'!$AA$63="Leve"),CONCATENATE("R9C",'Mapa final'!$O$63),"")</f>
        <v/>
      </c>
      <c r="O44" s="77" t="str">
        <f>IF(AND('Mapa final'!$Y$64="Baja",'Mapa final'!$AA$64="Leve"),CONCATENATE("R9C",'Mapa final'!$O$64),"")</f>
        <v/>
      </c>
      <c r="P44" s="66" t="str">
        <f>IF(AND('Mapa final'!$Y$59="Baja",'Mapa final'!$AA$59="Menor"),CONCATENATE("R9C",'Mapa final'!$O$59),"")</f>
        <v/>
      </c>
      <c r="Q44" s="67" t="str">
        <f>IF(AND('Mapa final'!$Y$60="Baja",'Mapa final'!$AA$60="Menor"),CONCATENATE("R9C",'Mapa final'!$O$60),"")</f>
        <v/>
      </c>
      <c r="R44" s="67" t="str">
        <f>IF(AND('Mapa final'!$Y$61="Baja",'Mapa final'!$AA$61="Menor"),CONCATENATE("R9C",'Mapa final'!$O$61),"")</f>
        <v/>
      </c>
      <c r="S44" s="67" t="str">
        <f>IF(AND('Mapa final'!$Y$62="Baja",'Mapa final'!$AA$62="Menor"),CONCATENATE("R9C",'Mapa final'!$O$62),"")</f>
        <v/>
      </c>
      <c r="T44" s="67" t="str">
        <f>IF(AND('Mapa final'!$Y$63="Baja",'Mapa final'!$AA$63="Menor"),CONCATENATE("R9C",'Mapa final'!$O$63),"")</f>
        <v/>
      </c>
      <c r="U44" s="68" t="str">
        <f>IF(AND('Mapa final'!$Y$64="Baja",'Mapa final'!$AA$64="Menor"),CONCATENATE("R9C",'Mapa final'!$O$64),"")</f>
        <v/>
      </c>
      <c r="V44" s="66" t="str">
        <f>IF(AND('Mapa final'!$Y$59="Baja",'Mapa final'!$AA$59="Moderado"),CONCATENATE("R9C",'Mapa final'!$O$59),"")</f>
        <v/>
      </c>
      <c r="W44" s="67" t="str">
        <f>IF(AND('Mapa final'!$Y$60="Baja",'Mapa final'!$AA$60="Moderado"),CONCATENATE("R9C",'Mapa final'!$O$60),"")</f>
        <v/>
      </c>
      <c r="X44" s="67" t="str">
        <f>IF(AND('Mapa final'!$Y$61="Baja",'Mapa final'!$AA$61="Moderado"),CONCATENATE("R9C",'Mapa final'!$O$61),"")</f>
        <v/>
      </c>
      <c r="Y44" s="67" t="str">
        <f>IF(AND('Mapa final'!$Y$62="Baja",'Mapa final'!$AA$62="Moderado"),CONCATENATE("R9C",'Mapa final'!$O$62),"")</f>
        <v/>
      </c>
      <c r="Z44" s="67" t="str">
        <f>IF(AND('Mapa final'!$Y$63="Baja",'Mapa final'!$AA$63="Moderado"),CONCATENATE("R9C",'Mapa final'!$O$63),"")</f>
        <v/>
      </c>
      <c r="AA44" s="68" t="str">
        <f>IF(AND('Mapa final'!$Y$64="Baja",'Mapa final'!$AA$64="Moderado"),CONCATENATE("R9C",'Mapa final'!$O$64),"")</f>
        <v/>
      </c>
      <c r="AB44" s="50" t="str">
        <f>IF(AND('Mapa final'!$Y$59="Baja",'Mapa final'!$AA$59="Mayor"),CONCATENATE("R9C",'Mapa final'!$O$59),"")</f>
        <v/>
      </c>
      <c r="AC44" s="51" t="str">
        <f>IF(AND('Mapa final'!$Y$60="Baja",'Mapa final'!$AA$60="Mayor"),CONCATENATE("R9C",'Mapa final'!$O$60),"")</f>
        <v/>
      </c>
      <c r="AD44" s="56" t="str">
        <f>IF(AND('Mapa final'!$Y$61="Baja",'Mapa final'!$AA$61="Mayor"),CONCATENATE("R9C",'Mapa final'!$O$61),"")</f>
        <v/>
      </c>
      <c r="AE44" s="56" t="str">
        <f>IF(AND('Mapa final'!$Y$62="Baja",'Mapa final'!$AA$62="Mayor"),CONCATENATE("R9C",'Mapa final'!$O$62),"")</f>
        <v/>
      </c>
      <c r="AF44" s="56" t="str">
        <f>IF(AND('Mapa final'!$Y$63="Baja",'Mapa final'!$AA$63="Mayor"),CONCATENATE("R9C",'Mapa final'!$O$63),"")</f>
        <v/>
      </c>
      <c r="AG44" s="52" t="str">
        <f>IF(AND('Mapa final'!$Y$64="Baja",'Mapa final'!$AA$64="Mayor"),CONCATENATE("R9C",'Mapa final'!$O$64),"")</f>
        <v/>
      </c>
      <c r="AH44" s="53" t="str">
        <f>IF(AND('Mapa final'!$Y$59="Baja",'Mapa final'!$AA$59="Catastrófico"),CONCATENATE("R9C",'Mapa final'!$O$59),"")</f>
        <v/>
      </c>
      <c r="AI44" s="54" t="str">
        <f>IF(AND('Mapa final'!$Y$60="Baja",'Mapa final'!$AA$60="Catastrófico"),CONCATENATE("R9C",'Mapa final'!$O$60),"")</f>
        <v/>
      </c>
      <c r="AJ44" s="54" t="str">
        <f>IF(AND('Mapa final'!$Y$61="Baja",'Mapa final'!$AA$61="Catastrófico"),CONCATENATE("R9C",'Mapa final'!$O$61),"")</f>
        <v/>
      </c>
      <c r="AK44" s="54" t="str">
        <f>IF(AND('Mapa final'!$Y$62="Baja",'Mapa final'!$AA$62="Catastrófico"),CONCATENATE("R9C",'Mapa final'!$O$62),"")</f>
        <v/>
      </c>
      <c r="AL44" s="54" t="str">
        <f>IF(AND('Mapa final'!$Y$63="Baja",'Mapa final'!$AA$63="Catastrófico"),CONCATENATE("R9C",'Mapa final'!$O$63),"")</f>
        <v/>
      </c>
      <c r="AM44" s="55" t="str">
        <f>IF(AND('Mapa final'!$Y$64="Baja",'Mapa final'!$AA$64="Catastrófico"),CONCATENATE("R9C",'Mapa final'!$O$64),"")</f>
        <v/>
      </c>
      <c r="AN44" s="82"/>
      <c r="AO44" s="539"/>
      <c r="AP44" s="540"/>
      <c r="AQ44" s="540"/>
      <c r="AR44" s="540"/>
      <c r="AS44" s="540"/>
      <c r="AT44" s="541"/>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0" ht="15.75" customHeight="1" thickBot="1" x14ac:dyDescent="0.3">
      <c r="A45" s="82"/>
      <c r="B45" s="466"/>
      <c r="C45" s="466"/>
      <c r="D45" s="467"/>
      <c r="E45" s="510"/>
      <c r="F45" s="511"/>
      <c r="G45" s="511"/>
      <c r="H45" s="511"/>
      <c r="I45" s="511"/>
      <c r="J45" s="78" t="str">
        <f>IF(AND('Mapa final'!$Y$65="Baja",'Mapa final'!$AA$65="Leve"),CONCATENATE("R10C",'Mapa final'!$O$65),"")</f>
        <v/>
      </c>
      <c r="K45" s="79" t="str">
        <f>IF(AND('Mapa final'!$Y$66="Baja",'Mapa final'!$AA$66="Leve"),CONCATENATE("R10C",'Mapa final'!$O$66),"")</f>
        <v/>
      </c>
      <c r="L45" s="79" t="str">
        <f>IF(AND('Mapa final'!$Y$67="Baja",'Mapa final'!$AA$67="Leve"),CONCATENATE("R10C",'Mapa final'!$O$67),"")</f>
        <v/>
      </c>
      <c r="M45" s="79" t="str">
        <f>IF(AND('Mapa final'!$Y$68="Baja",'Mapa final'!$AA$68="Leve"),CONCATENATE("R10C",'Mapa final'!$O$68),"")</f>
        <v/>
      </c>
      <c r="N45" s="79" t="str">
        <f>IF(AND('Mapa final'!$Y$69="Baja",'Mapa final'!$AA$69="Leve"),CONCATENATE("R10C",'Mapa final'!$O$69),"")</f>
        <v/>
      </c>
      <c r="O45" s="80" t="str">
        <f>IF(AND('Mapa final'!$Y$70="Baja",'Mapa final'!$AA$70="Leve"),CONCATENATE("R10C",'Mapa final'!$O$70),"")</f>
        <v/>
      </c>
      <c r="P45" s="66" t="str">
        <f>IF(AND('Mapa final'!$Y$65="Baja",'Mapa final'!$AA$65="Menor"),CONCATENATE("R10C",'Mapa final'!$O$65),"")</f>
        <v/>
      </c>
      <c r="Q45" s="67" t="str">
        <f>IF(AND('Mapa final'!$Y$66="Baja",'Mapa final'!$AA$66="Menor"),CONCATENATE("R10C",'Mapa final'!$O$66),"")</f>
        <v/>
      </c>
      <c r="R45" s="67" t="str">
        <f>IF(AND('Mapa final'!$Y$67="Baja",'Mapa final'!$AA$67="Menor"),CONCATENATE("R10C",'Mapa final'!$O$67),"")</f>
        <v/>
      </c>
      <c r="S45" s="67" t="str">
        <f>IF(AND('Mapa final'!$Y$68="Baja",'Mapa final'!$AA$68="Menor"),CONCATENATE("R10C",'Mapa final'!$O$68),"")</f>
        <v/>
      </c>
      <c r="T45" s="67" t="str">
        <f>IF(AND('Mapa final'!$Y$69="Baja",'Mapa final'!$AA$69="Menor"),CONCATENATE("R10C",'Mapa final'!$O$69),"")</f>
        <v/>
      </c>
      <c r="U45" s="68" t="str">
        <f>IF(AND('Mapa final'!$Y$70="Baja",'Mapa final'!$AA$70="Menor"),CONCATENATE("R10C",'Mapa final'!$O$70),"")</f>
        <v/>
      </c>
      <c r="V45" s="69" t="str">
        <f>IF(AND('Mapa final'!$Y$65="Baja",'Mapa final'!$AA$65="Moderado"),CONCATENATE("R10C",'Mapa final'!$O$65),"")</f>
        <v/>
      </c>
      <c r="W45" s="70" t="str">
        <f>IF(AND('Mapa final'!$Y$66="Baja",'Mapa final'!$AA$66="Moderado"),CONCATENATE("R10C",'Mapa final'!$O$66),"")</f>
        <v/>
      </c>
      <c r="X45" s="70" t="str">
        <f>IF(AND('Mapa final'!$Y$67="Baja",'Mapa final'!$AA$67="Moderado"),CONCATENATE("R10C",'Mapa final'!$O$67),"")</f>
        <v/>
      </c>
      <c r="Y45" s="70" t="str">
        <f>IF(AND('Mapa final'!$Y$68="Baja",'Mapa final'!$AA$68="Moderado"),CONCATENATE("R10C",'Mapa final'!$O$68),"")</f>
        <v/>
      </c>
      <c r="Z45" s="70" t="str">
        <f>IF(AND('Mapa final'!$Y$69="Baja",'Mapa final'!$AA$69="Moderado"),CONCATENATE("R10C",'Mapa final'!$O$69),"")</f>
        <v/>
      </c>
      <c r="AA45" s="71" t="str">
        <f>IF(AND('Mapa final'!$Y$70="Baja",'Mapa final'!$AA$70="Moderado"),CONCATENATE("R10C",'Mapa final'!$O$70),"")</f>
        <v/>
      </c>
      <c r="AB45" s="57" t="str">
        <f>IF(AND('Mapa final'!$Y$65="Baja",'Mapa final'!$AA$65="Mayor"),CONCATENATE("R10C",'Mapa final'!$O$65),"")</f>
        <v/>
      </c>
      <c r="AC45" s="58" t="str">
        <f>IF(AND('Mapa final'!$Y$66="Baja",'Mapa final'!$AA$66="Mayor"),CONCATENATE("R10C",'Mapa final'!$O$66),"")</f>
        <v/>
      </c>
      <c r="AD45" s="58" t="str">
        <f>IF(AND('Mapa final'!$Y$67="Baja",'Mapa final'!$AA$67="Mayor"),CONCATENATE("R10C",'Mapa final'!$O$67),"")</f>
        <v/>
      </c>
      <c r="AE45" s="58" t="str">
        <f>IF(AND('Mapa final'!$Y$68="Baja",'Mapa final'!$AA$68="Mayor"),CONCATENATE("R10C",'Mapa final'!$O$68),"")</f>
        <v/>
      </c>
      <c r="AF45" s="58" t="str">
        <f>IF(AND('Mapa final'!$Y$69="Baja",'Mapa final'!$AA$69="Mayor"),CONCATENATE("R10C",'Mapa final'!$O$69),"")</f>
        <v/>
      </c>
      <c r="AG45" s="59" t="str">
        <f>IF(AND('Mapa final'!$Y$70="Baja",'Mapa final'!$AA$70="Mayor"),CONCATENATE("R10C",'Mapa final'!$O$70),"")</f>
        <v/>
      </c>
      <c r="AH45" s="60" t="str">
        <f>IF(AND('Mapa final'!$Y$65="Baja",'Mapa final'!$AA$65="Catastrófico"),CONCATENATE("R10C",'Mapa final'!$O$65),"")</f>
        <v/>
      </c>
      <c r="AI45" s="61" t="str">
        <f>IF(AND('Mapa final'!$Y$66="Baja",'Mapa final'!$AA$66="Catastrófico"),CONCATENATE("R10C",'Mapa final'!$O$66),"")</f>
        <v/>
      </c>
      <c r="AJ45" s="61" t="str">
        <f>IF(AND('Mapa final'!$Y$67="Baja",'Mapa final'!$AA$67="Catastrófico"),CONCATENATE("R10C",'Mapa final'!$O$67),"")</f>
        <v/>
      </c>
      <c r="AK45" s="61" t="str">
        <f>IF(AND('Mapa final'!$Y$68="Baja",'Mapa final'!$AA$68="Catastrófico"),CONCATENATE("R10C",'Mapa final'!$O$68),"")</f>
        <v/>
      </c>
      <c r="AL45" s="61" t="str">
        <f>IF(AND('Mapa final'!$Y$69="Baja",'Mapa final'!$AA$69="Catastrófico"),CONCATENATE("R10C",'Mapa final'!$O$69),"")</f>
        <v/>
      </c>
      <c r="AM45" s="62" t="str">
        <f>IF(AND('Mapa final'!$Y$70="Baja",'Mapa final'!$AA$70="Catastrófico"),CONCATENATE("R10C",'Mapa final'!$O$70),"")</f>
        <v/>
      </c>
      <c r="AN45" s="82"/>
      <c r="AO45" s="542"/>
      <c r="AP45" s="543"/>
      <c r="AQ45" s="543"/>
      <c r="AR45" s="543"/>
      <c r="AS45" s="543"/>
      <c r="AT45" s="544"/>
    </row>
    <row r="46" spans="1:80" ht="46.5" customHeight="1" x14ac:dyDescent="0.35">
      <c r="A46" s="82"/>
      <c r="B46" s="466"/>
      <c r="C46" s="466"/>
      <c r="D46" s="467"/>
      <c r="E46" s="504" t="s">
        <v>113</v>
      </c>
      <c r="F46" s="505"/>
      <c r="G46" s="505"/>
      <c r="H46" s="505"/>
      <c r="I46" s="506"/>
      <c r="J46" s="72" t="str">
        <f>IF(AND('Mapa final'!$Y$10="Muy Baja",'Mapa final'!$AA$10="Leve"),CONCATENATE("R1C",'Mapa final'!$O$10),"")</f>
        <v/>
      </c>
      <c r="K46" s="73" t="str">
        <f>IF(AND('Mapa final'!$Y$11="Muy Baja",'Mapa final'!$AA$11="Leve"),CONCATENATE("R1C",'Mapa final'!$O$11),"")</f>
        <v/>
      </c>
      <c r="L46" s="73" t="str">
        <f>IF(AND('Mapa final'!$Y$12="Muy Baja",'Mapa final'!$AA$12="Leve"),CONCATENATE("R1C",'Mapa final'!$O$12),"")</f>
        <v/>
      </c>
      <c r="M46" s="73" t="str">
        <f>IF(AND('Mapa final'!$Y$13="Muy Baja",'Mapa final'!$AA$13="Leve"),CONCATENATE("R1C",'Mapa final'!$O$13),"")</f>
        <v/>
      </c>
      <c r="N46" s="73" t="str">
        <f>IF(AND('Mapa final'!$Y$14="Muy Baja",'Mapa final'!$AA$14="Leve"),CONCATENATE("R1C",'Mapa final'!$O$14),"")</f>
        <v/>
      </c>
      <c r="O46" s="74" t="str">
        <f>IF(AND('Mapa final'!$Y$15="Muy Baja",'Mapa final'!$AA$15="Leve"),CONCATENATE("R1C",'Mapa final'!$O$15),"")</f>
        <v/>
      </c>
      <c r="P46" s="72" t="str">
        <f>IF(AND('Mapa final'!$Y$10="Muy Baja",'Mapa final'!$AA$10="Menor"),CONCATENATE("R1C",'Mapa final'!$O$10),"")</f>
        <v/>
      </c>
      <c r="Q46" s="73" t="str">
        <f>IF(AND('Mapa final'!$Y$11="Muy Baja",'Mapa final'!$AA$11="Menor"),CONCATENATE("R1C",'Mapa final'!$O$11),"")</f>
        <v/>
      </c>
      <c r="R46" s="73" t="str">
        <f>IF(AND('Mapa final'!$Y$12="Muy Baja",'Mapa final'!$AA$12="Menor"),CONCATENATE("R1C",'Mapa final'!$O$12),"")</f>
        <v/>
      </c>
      <c r="S46" s="73" t="str">
        <f>IF(AND('Mapa final'!$Y$13="Muy Baja",'Mapa final'!$AA$13="Menor"),CONCATENATE("R1C",'Mapa final'!$O$13),"")</f>
        <v/>
      </c>
      <c r="T46" s="73" t="str">
        <f>IF(AND('Mapa final'!$Y$14="Muy Baja",'Mapa final'!$AA$14="Menor"),CONCATENATE("R1C",'Mapa final'!$O$14),"")</f>
        <v/>
      </c>
      <c r="U46" s="74" t="str">
        <f>IF(AND('Mapa final'!$Y$15="Muy Baja",'Mapa final'!$AA$15="Menor"),CONCATENATE("R1C",'Mapa final'!$O$15),"")</f>
        <v/>
      </c>
      <c r="V46" s="63" t="str">
        <f>IF(AND('Mapa final'!$Y$10="Muy Baja",'Mapa final'!$AA$10="Moderado"),CONCATENATE("R1C",'Mapa final'!$O$10),"")</f>
        <v/>
      </c>
      <c r="W46" s="81" t="str">
        <f>IF(AND('Mapa final'!$Y$11="Muy Baja",'Mapa final'!$AA$11="Moderado"),CONCATENATE("R1C",'Mapa final'!$O$11),"")</f>
        <v/>
      </c>
      <c r="X46" s="64" t="str">
        <f>IF(AND('Mapa final'!$Y$12="Muy Baja",'Mapa final'!$AA$12="Moderado"),CONCATENATE("R1C",'Mapa final'!$O$12),"")</f>
        <v/>
      </c>
      <c r="Y46" s="64" t="str">
        <f>IF(AND('Mapa final'!$Y$13="Muy Baja",'Mapa final'!$AA$13="Moderado"),CONCATENATE("R1C",'Mapa final'!$O$13),"")</f>
        <v/>
      </c>
      <c r="Z46" s="64" t="str">
        <f>IF(AND('Mapa final'!$Y$14="Muy Baja",'Mapa final'!$AA$14="Moderado"),CONCATENATE("R1C",'Mapa final'!$O$14),"")</f>
        <v/>
      </c>
      <c r="AA46" s="65" t="str">
        <f>IF(AND('Mapa final'!$Y$15="Muy Baja",'Mapa final'!$AA$15="Moderado"),CONCATENATE("R1C",'Mapa final'!$O$15),"")</f>
        <v/>
      </c>
      <c r="AB46" s="44" t="str">
        <f>IF(AND('Mapa final'!$Y$10="Muy Baja",'Mapa final'!$AA$10="Mayor"),CONCATENATE("R1C",'Mapa final'!$O$10),"")</f>
        <v/>
      </c>
      <c r="AC46" s="45" t="str">
        <f>IF(AND('Mapa final'!$Y$11="Muy Baja",'Mapa final'!$AA$11="Mayor"),CONCATENATE("R1C",'Mapa final'!$O$11),"")</f>
        <v/>
      </c>
      <c r="AD46" s="45" t="str">
        <f>IF(AND('Mapa final'!$Y$12="Muy Baja",'Mapa final'!$AA$12="Mayor"),CONCATENATE("R1C",'Mapa final'!$O$12),"")</f>
        <v/>
      </c>
      <c r="AE46" s="45" t="str">
        <f>IF(AND('Mapa final'!$Y$13="Muy Baja",'Mapa final'!$AA$13="Mayor"),CONCATENATE("R1C",'Mapa final'!$O$13),"")</f>
        <v/>
      </c>
      <c r="AF46" s="45" t="str">
        <f>IF(AND('Mapa final'!$Y$14="Muy Baja",'Mapa final'!$AA$14="Mayor"),CONCATENATE("R1C",'Mapa final'!$O$14),"")</f>
        <v/>
      </c>
      <c r="AG46" s="46" t="str">
        <f>IF(AND('Mapa final'!$Y$15="Muy Baja",'Mapa final'!$AA$15="Mayor"),CONCATENATE("R1C",'Mapa final'!$O$15),"")</f>
        <v/>
      </c>
      <c r="AH46" s="47" t="str">
        <f>IF(AND('Mapa final'!$Y$10="Muy Baja",'Mapa final'!$AA$10="Catastrófico"),CONCATENATE("R1C",'Mapa final'!$O$10),"")</f>
        <v/>
      </c>
      <c r="AI46" s="48" t="str">
        <f>IF(AND('Mapa final'!$Y$11="Muy Baja",'Mapa final'!$AA$11="Catastrófico"),CONCATENATE("R1C",'Mapa final'!$O$11),"")</f>
        <v/>
      </c>
      <c r="AJ46" s="48" t="str">
        <f>IF(AND('Mapa final'!$Y$12="Muy Baja",'Mapa final'!$AA$12="Catastrófico"),CONCATENATE("R1C",'Mapa final'!$O$12),"")</f>
        <v/>
      </c>
      <c r="AK46" s="48" t="str">
        <f>IF(AND('Mapa final'!$Y$13="Muy Baja",'Mapa final'!$AA$13="Catastrófico"),CONCATENATE("R1C",'Mapa final'!$O$13),"")</f>
        <v/>
      </c>
      <c r="AL46" s="48" t="str">
        <f>IF(AND('Mapa final'!$Y$14="Muy Baja",'Mapa final'!$AA$14="Catastrófico"),CONCATENATE("R1C",'Mapa final'!$O$14),"")</f>
        <v/>
      </c>
      <c r="AM46" s="49" t="str">
        <f>IF(AND('Mapa final'!$Y$15="Muy Baja",'Mapa final'!$AA$15="Catastrófico"),CONCATENATE("R1C",'Mapa final'!$O$15),"")</f>
        <v/>
      </c>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ht="46.5" customHeight="1" x14ac:dyDescent="0.25">
      <c r="A47" s="82"/>
      <c r="B47" s="466"/>
      <c r="C47" s="466"/>
      <c r="D47" s="467"/>
      <c r="E47" s="523"/>
      <c r="F47" s="524"/>
      <c r="G47" s="524"/>
      <c r="H47" s="524"/>
      <c r="I47" s="509"/>
      <c r="J47" s="75" t="str">
        <f>IF(AND('Mapa final'!$Y$16="Muy Baja",'Mapa final'!$AA$16="Leve"),CONCATENATE("R2C",'Mapa final'!$O$16),"")</f>
        <v/>
      </c>
      <c r="K47" s="76" t="str">
        <f>IF(AND('Mapa final'!$Y$17="Muy Baja",'Mapa final'!$AA$17="Leve"),CONCATENATE("R2C",'Mapa final'!$O$17),"")</f>
        <v/>
      </c>
      <c r="L47" s="76" t="str">
        <f>IF(AND('Mapa final'!$Y$18="Muy Baja",'Mapa final'!$AA$18="Leve"),CONCATENATE("R2C",'Mapa final'!$O$18),"")</f>
        <v/>
      </c>
      <c r="M47" s="76" t="str">
        <f>IF(AND('Mapa final'!$Y$19="Muy Baja",'Mapa final'!$AA$19="Leve"),CONCATENATE("R2C",'Mapa final'!$O$19),"")</f>
        <v/>
      </c>
      <c r="N47" s="76" t="str">
        <f>IF(AND('Mapa final'!$Y$20="Muy Baja",'Mapa final'!$AA$20="Leve"),CONCATENATE("R2C",'Mapa final'!$O$20),"")</f>
        <v/>
      </c>
      <c r="O47" s="77" t="str">
        <f>IF(AND('Mapa final'!$Y$21="Muy Baja",'Mapa final'!$AA$21="Leve"),CONCATENATE("R2C",'Mapa final'!$O$21),"")</f>
        <v/>
      </c>
      <c r="P47" s="75" t="str">
        <f>IF(AND('Mapa final'!$Y$16="Muy Baja",'Mapa final'!$AA$16="Menor"),CONCATENATE("R2C",'Mapa final'!$O$16),"")</f>
        <v/>
      </c>
      <c r="Q47" s="76" t="str">
        <f>IF(AND('Mapa final'!$Y$17="Muy Baja",'Mapa final'!$AA$17="Menor"),CONCATENATE("R2C",'Mapa final'!$O$17),"")</f>
        <v/>
      </c>
      <c r="R47" s="76" t="str">
        <f>IF(AND('Mapa final'!$Y$18="Muy Baja",'Mapa final'!$AA$18="Menor"),CONCATENATE("R2C",'Mapa final'!$O$18),"")</f>
        <v/>
      </c>
      <c r="S47" s="76" t="str">
        <f>IF(AND('Mapa final'!$Y$19="Muy Baja",'Mapa final'!$AA$19="Menor"),CONCATENATE("R2C",'Mapa final'!$O$19),"")</f>
        <v/>
      </c>
      <c r="T47" s="76" t="str">
        <f>IF(AND('Mapa final'!$Y$20="Muy Baja",'Mapa final'!$AA$20="Menor"),CONCATENATE("R2C",'Mapa final'!$O$20),"")</f>
        <v/>
      </c>
      <c r="U47" s="77" t="str">
        <f>IF(AND('Mapa final'!$Y$21="Muy Baja",'Mapa final'!$AA$21="Menor"),CONCATENATE("R2C",'Mapa final'!$O$21),"")</f>
        <v/>
      </c>
      <c r="V47" s="66" t="str">
        <f>IF(AND('Mapa final'!$Y$16="Muy Baja",'Mapa final'!$AA$16="Moderado"),CONCATENATE("R2C",'Mapa final'!$O$16),"")</f>
        <v>R2C27</v>
      </c>
      <c r="W47" s="67" t="str">
        <f>IF(AND('Mapa final'!$Y$17="Muy Baja",'Mapa final'!$AA$17="Moderado"),CONCATENATE("R2C",'Mapa final'!$O$17),"")</f>
        <v/>
      </c>
      <c r="X47" s="67" t="str">
        <f>IF(AND('Mapa final'!$Y$18="Muy Baja",'Mapa final'!$AA$18="Moderado"),CONCATENATE("R2C",'Mapa final'!$O$18),"")</f>
        <v/>
      </c>
      <c r="Y47" s="67" t="str">
        <f>IF(AND('Mapa final'!$Y$19="Muy Baja",'Mapa final'!$AA$19="Moderado"),CONCATENATE("R2C",'Mapa final'!$O$19),"")</f>
        <v/>
      </c>
      <c r="Z47" s="67" t="str">
        <f>IF(AND('Mapa final'!$Y$20="Muy Baja",'Mapa final'!$AA$20="Moderado"),CONCATENATE("R2C",'Mapa final'!$O$20),"")</f>
        <v/>
      </c>
      <c r="AA47" s="68" t="str">
        <f>IF(AND('Mapa final'!$Y$21="Muy Baja",'Mapa final'!$AA$21="Moderado"),CONCATENATE("R2C",'Mapa final'!$O$21),"")</f>
        <v/>
      </c>
      <c r="AB47" s="50" t="str">
        <f>IF(AND('Mapa final'!$Y$16="Muy Baja",'Mapa final'!$AA$16="Mayor"),CONCATENATE("R2C",'Mapa final'!$O$16),"")</f>
        <v/>
      </c>
      <c r="AC47" s="51" t="str">
        <f>IF(AND('Mapa final'!$Y$17="Muy Baja",'Mapa final'!$AA$17="Mayor"),CONCATENATE("R2C",'Mapa final'!$O$17),"")</f>
        <v/>
      </c>
      <c r="AD47" s="51" t="str">
        <f>IF(AND('Mapa final'!$Y$18="Muy Baja",'Mapa final'!$AA$18="Mayor"),CONCATENATE("R2C",'Mapa final'!$O$18),"")</f>
        <v/>
      </c>
      <c r="AE47" s="51" t="str">
        <f>IF(AND('Mapa final'!$Y$19="Muy Baja",'Mapa final'!$AA$19="Mayor"),CONCATENATE("R2C",'Mapa final'!$O$19),"")</f>
        <v/>
      </c>
      <c r="AF47" s="51" t="str">
        <f>IF(AND('Mapa final'!$Y$20="Muy Baja",'Mapa final'!$AA$20="Mayor"),CONCATENATE("R2C",'Mapa final'!$O$20),"")</f>
        <v/>
      </c>
      <c r="AG47" s="52" t="str">
        <f>IF(AND('Mapa final'!$Y$21="Muy Baja",'Mapa final'!$AA$21="Mayor"),CONCATENATE("R2C",'Mapa final'!$O$21),"")</f>
        <v/>
      </c>
      <c r="AH47" s="53" t="str">
        <f>IF(AND('Mapa final'!$Y$16="Muy Baja",'Mapa final'!$AA$16="Catastrófico"),CONCATENATE("R2C",'Mapa final'!$O$16),"")</f>
        <v/>
      </c>
      <c r="AI47" s="54" t="str">
        <f>IF(AND('Mapa final'!$Y$17="Muy Baja",'Mapa final'!$AA$17="Catastrófico"),CONCATENATE("R2C",'Mapa final'!$O$17),"")</f>
        <v/>
      </c>
      <c r="AJ47" s="54" t="str">
        <f>IF(AND('Mapa final'!$Y$18="Muy Baja",'Mapa final'!$AA$18="Catastrófico"),CONCATENATE("R2C",'Mapa final'!$O$18),"")</f>
        <v/>
      </c>
      <c r="AK47" s="54" t="str">
        <f>IF(AND('Mapa final'!$Y$19="Muy Baja",'Mapa final'!$AA$19="Catastrófico"),CONCATENATE("R2C",'Mapa final'!$O$19),"")</f>
        <v/>
      </c>
      <c r="AL47" s="54" t="str">
        <f>IF(AND('Mapa final'!$Y$20="Muy Baja",'Mapa final'!$AA$20="Catastrófico"),CONCATENATE("R2C",'Mapa final'!$O$20),"")</f>
        <v/>
      </c>
      <c r="AM47" s="55" t="str">
        <f>IF(AND('Mapa final'!$Y$21="Muy Baja",'Mapa final'!$AA$21="Catastrófico"),CONCATENATE("R2C",'Mapa final'!$O$21),"")</f>
        <v/>
      </c>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ht="15" customHeight="1" x14ac:dyDescent="0.25">
      <c r="A48" s="82"/>
      <c r="B48" s="466"/>
      <c r="C48" s="466"/>
      <c r="D48" s="467"/>
      <c r="E48" s="523"/>
      <c r="F48" s="524"/>
      <c r="G48" s="524"/>
      <c r="H48" s="524"/>
      <c r="I48" s="509"/>
      <c r="J48" s="75" t="str">
        <f>IF(AND('Mapa final'!$Y$22="Muy Baja",'Mapa final'!$AA$22="Leve"),CONCATENATE("R3C",'Mapa final'!$O$22),"")</f>
        <v/>
      </c>
      <c r="K48" s="76" t="str">
        <f>IF(AND('Mapa final'!$Y$23="Muy Baja",'Mapa final'!$AA$23="Leve"),CONCATENATE("R3C",'Mapa final'!$O$23),"")</f>
        <v/>
      </c>
      <c r="L48" s="76" t="str">
        <f>IF(AND('Mapa final'!$Y$24="Muy Baja",'Mapa final'!$AA$24="Leve"),CONCATENATE("R3C",'Mapa final'!$O$24),"")</f>
        <v/>
      </c>
      <c r="M48" s="76" t="str">
        <f>IF(AND('Mapa final'!$Y$25="Muy Baja",'Mapa final'!$AA$25="Leve"),CONCATENATE("R3C",'Mapa final'!$O$25),"")</f>
        <v/>
      </c>
      <c r="N48" s="76" t="str">
        <f>IF(AND('Mapa final'!$Y$26="Muy Baja",'Mapa final'!$AA$26="Leve"),CONCATENATE("R3C",'Mapa final'!$O$26),"")</f>
        <v/>
      </c>
      <c r="O48" s="77" t="str">
        <f>IF(AND('Mapa final'!$Y$27="Muy Baja",'Mapa final'!$AA$27="Leve"),CONCATENATE("R3C",'Mapa final'!$O$27),"")</f>
        <v/>
      </c>
      <c r="P48" s="75" t="str">
        <f>IF(AND('Mapa final'!$Y$22="Muy Baja",'Mapa final'!$AA$22="Menor"),CONCATENATE("R3C",'Mapa final'!$O$22),"")</f>
        <v/>
      </c>
      <c r="Q48" s="76" t="str">
        <f>IF(AND('Mapa final'!$Y$23="Muy Baja",'Mapa final'!$AA$23="Menor"),CONCATENATE("R3C",'Mapa final'!$O$23),"")</f>
        <v/>
      </c>
      <c r="R48" s="76" t="str">
        <f>IF(AND('Mapa final'!$Y$24="Muy Baja",'Mapa final'!$AA$24="Menor"),CONCATENATE("R3C",'Mapa final'!$O$24),"")</f>
        <v/>
      </c>
      <c r="S48" s="76" t="str">
        <f>IF(AND('Mapa final'!$Y$25="Muy Baja",'Mapa final'!$AA$25="Menor"),CONCATENATE("R3C",'Mapa final'!$O$25),"")</f>
        <v/>
      </c>
      <c r="T48" s="76" t="str">
        <f>IF(AND('Mapa final'!$Y$26="Muy Baja",'Mapa final'!$AA$26="Menor"),CONCATENATE("R3C",'Mapa final'!$O$26),"")</f>
        <v/>
      </c>
      <c r="U48" s="77" t="str">
        <f>IF(AND('Mapa final'!$Y$27="Muy Baja",'Mapa final'!$AA$27="Menor"),CONCATENATE("R3C",'Mapa final'!$O$27),"")</f>
        <v/>
      </c>
      <c r="V48" s="66" t="str">
        <f>IF(AND('Mapa final'!$Y$22="Muy Baja",'Mapa final'!$AA$22="Moderado"),CONCATENATE("R3C",'Mapa final'!$O$22),"")</f>
        <v/>
      </c>
      <c r="W48" s="67" t="str">
        <f>IF(AND('Mapa final'!$Y$23="Muy Baja",'Mapa final'!$AA$23="Moderado"),CONCATENATE("R3C",'Mapa final'!$O$23),"")</f>
        <v/>
      </c>
      <c r="X48" s="67" t="str">
        <f>IF(AND('Mapa final'!$Y$24="Muy Baja",'Mapa final'!$AA$24="Moderado"),CONCATENATE("R3C",'Mapa final'!$O$24),"")</f>
        <v/>
      </c>
      <c r="Y48" s="67" t="str">
        <f>IF(AND('Mapa final'!$Y$25="Muy Baja",'Mapa final'!$AA$25="Moderado"),CONCATENATE("R3C",'Mapa final'!$O$25),"")</f>
        <v/>
      </c>
      <c r="Z48" s="67" t="str">
        <f>IF(AND('Mapa final'!$Y$26="Muy Baja",'Mapa final'!$AA$26="Moderado"),CONCATENATE("R3C",'Mapa final'!$O$26),"")</f>
        <v/>
      </c>
      <c r="AA48" s="68" t="str">
        <f>IF(AND('Mapa final'!$Y$27="Muy Baja",'Mapa final'!$AA$27="Moderado"),CONCATENATE("R3C",'Mapa final'!$O$27),"")</f>
        <v/>
      </c>
      <c r="AB48" s="50" t="str">
        <f>IF(AND('Mapa final'!$Y$22="Muy Baja",'Mapa final'!$AA$22="Mayor"),CONCATENATE("R3C",'Mapa final'!$O$22),"")</f>
        <v/>
      </c>
      <c r="AC48" s="51" t="str">
        <f>IF(AND('Mapa final'!$Y$23="Muy Baja",'Mapa final'!$AA$23="Mayor"),CONCATENATE("R3C",'Mapa final'!$O$23),"")</f>
        <v/>
      </c>
      <c r="AD48" s="51" t="str">
        <f>IF(AND('Mapa final'!$Y$24="Muy Baja",'Mapa final'!$AA$24="Mayor"),CONCATENATE("R3C",'Mapa final'!$O$24),"")</f>
        <v/>
      </c>
      <c r="AE48" s="51" t="str">
        <f>IF(AND('Mapa final'!$Y$25="Muy Baja",'Mapa final'!$AA$25="Mayor"),CONCATENATE("R3C",'Mapa final'!$O$25),"")</f>
        <v/>
      </c>
      <c r="AF48" s="51" t="str">
        <f>IF(AND('Mapa final'!$Y$26="Muy Baja",'Mapa final'!$AA$26="Mayor"),CONCATENATE("R3C",'Mapa final'!$O$26),"")</f>
        <v/>
      </c>
      <c r="AG48" s="52" t="str">
        <f>IF(AND('Mapa final'!$Y$27="Muy Baja",'Mapa final'!$AA$27="Mayor"),CONCATENATE("R3C",'Mapa final'!$O$27),"")</f>
        <v/>
      </c>
      <c r="AH48" s="53" t="str">
        <f>IF(AND('Mapa final'!$Y$22="Muy Baja",'Mapa final'!$AA$22="Catastrófico"),CONCATENATE("R3C",'Mapa final'!$O$22),"")</f>
        <v/>
      </c>
      <c r="AI48" s="54" t="str">
        <f>IF(AND('Mapa final'!$Y$23="Muy Baja",'Mapa final'!$AA$23="Catastrófico"),CONCATENATE("R3C",'Mapa final'!$O$23),"")</f>
        <v/>
      </c>
      <c r="AJ48" s="54" t="str">
        <f>IF(AND('Mapa final'!$Y$24="Muy Baja",'Mapa final'!$AA$24="Catastrófico"),CONCATENATE("R3C",'Mapa final'!$O$24),"")</f>
        <v/>
      </c>
      <c r="AK48" s="54" t="str">
        <f>IF(AND('Mapa final'!$Y$25="Muy Baja",'Mapa final'!$AA$25="Catastrófico"),CONCATENATE("R3C",'Mapa final'!$O$25),"")</f>
        <v/>
      </c>
      <c r="AL48" s="54" t="str">
        <f>IF(AND('Mapa final'!$Y$26="Muy Baja",'Mapa final'!$AA$26="Catastrófico"),CONCATENATE("R3C",'Mapa final'!$O$26),"")</f>
        <v/>
      </c>
      <c r="AM48" s="55" t="str">
        <f>IF(AND('Mapa final'!$Y$27="Muy Baja",'Mapa final'!$AA$27="Catastrófico"),CONCATENATE("R3C",'Mapa final'!$O$27),"")</f>
        <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ht="15" customHeight="1" x14ac:dyDescent="0.25">
      <c r="A49" s="82"/>
      <c r="B49" s="466"/>
      <c r="C49" s="466"/>
      <c r="D49" s="467"/>
      <c r="E49" s="507"/>
      <c r="F49" s="508"/>
      <c r="G49" s="508"/>
      <c r="H49" s="508"/>
      <c r="I49" s="509"/>
      <c r="J49" s="75" t="str">
        <f>IF(AND('Mapa final'!$Y$28="Muy Baja",'Mapa final'!$AA$28="Leve"),CONCATENATE("R4C",'Mapa final'!$O$28),"")</f>
        <v/>
      </c>
      <c r="K49" s="76" t="str">
        <f>IF(AND('Mapa final'!$Y$29="Muy Baja",'Mapa final'!$AA$29="Leve"),CONCATENATE("R4C",'Mapa final'!$O$29),"")</f>
        <v/>
      </c>
      <c r="L49" s="76" t="str">
        <f>IF(AND('Mapa final'!$Y$30="Muy Baja",'Mapa final'!$AA$30="Leve"),CONCATENATE("R4C",'Mapa final'!$O$30),"")</f>
        <v/>
      </c>
      <c r="M49" s="76" t="str">
        <f>IF(AND('Mapa final'!$Y$31="Muy Baja",'Mapa final'!$AA$31="Leve"),CONCATENATE("R4C",'Mapa final'!$O$31),"")</f>
        <v/>
      </c>
      <c r="N49" s="76" t="str">
        <f>IF(AND('Mapa final'!$Y$32="Muy Baja",'Mapa final'!$AA$32="Leve"),CONCATENATE("R4C",'Mapa final'!$O$32),"")</f>
        <v/>
      </c>
      <c r="O49" s="77" t="str">
        <f>IF(AND('Mapa final'!$Y$33="Muy Baja",'Mapa final'!$AA$33="Leve"),CONCATENATE("R4C",'Mapa final'!$O$33),"")</f>
        <v/>
      </c>
      <c r="P49" s="75" t="str">
        <f>IF(AND('Mapa final'!$Y$28="Muy Baja",'Mapa final'!$AA$28="Menor"),CONCATENATE("R4C",'Mapa final'!$O$28),"")</f>
        <v/>
      </c>
      <c r="Q49" s="76" t="str">
        <f>IF(AND('Mapa final'!$Y$29="Muy Baja",'Mapa final'!$AA$29="Menor"),CONCATENATE("R4C",'Mapa final'!$O$29),"")</f>
        <v/>
      </c>
      <c r="R49" s="76" t="str">
        <f>IF(AND('Mapa final'!$Y$30="Muy Baja",'Mapa final'!$AA$30="Menor"),CONCATENATE("R4C",'Mapa final'!$O$30),"")</f>
        <v/>
      </c>
      <c r="S49" s="76" t="str">
        <f>IF(AND('Mapa final'!$Y$31="Muy Baja",'Mapa final'!$AA$31="Menor"),CONCATENATE("R4C",'Mapa final'!$O$31),"")</f>
        <v/>
      </c>
      <c r="T49" s="76" t="str">
        <f>IF(AND('Mapa final'!$Y$32="Muy Baja",'Mapa final'!$AA$32="Menor"),CONCATENATE("R4C",'Mapa final'!$O$32),"")</f>
        <v/>
      </c>
      <c r="U49" s="77" t="str">
        <f>IF(AND('Mapa final'!$Y$33="Muy Baja",'Mapa final'!$AA$33="Menor"),CONCATENATE("R4C",'Mapa final'!$O$33),"")</f>
        <v/>
      </c>
      <c r="V49" s="66" t="str">
        <f>IF(AND('Mapa final'!$Y$28="Muy Baja",'Mapa final'!$AA$28="Moderado"),CONCATENATE("R4C",'Mapa final'!$O$28),"")</f>
        <v/>
      </c>
      <c r="W49" s="67" t="str">
        <f>IF(AND('Mapa final'!$Y$29="Muy Baja",'Mapa final'!$AA$29="Moderado"),CONCATENATE("R4C",'Mapa final'!$O$29),"")</f>
        <v/>
      </c>
      <c r="X49" s="67" t="str">
        <f>IF(AND('Mapa final'!$Y$30="Muy Baja",'Mapa final'!$AA$30="Moderado"),CONCATENATE("R4C",'Mapa final'!$O$30),"")</f>
        <v/>
      </c>
      <c r="Y49" s="67" t="str">
        <f>IF(AND('Mapa final'!$Y$31="Muy Baja",'Mapa final'!$AA$31="Moderado"),CONCATENATE("R4C",'Mapa final'!$O$31),"")</f>
        <v/>
      </c>
      <c r="Z49" s="67" t="str">
        <f>IF(AND('Mapa final'!$Y$32="Muy Baja",'Mapa final'!$AA$32="Moderado"),CONCATENATE("R4C",'Mapa final'!$O$32),"")</f>
        <v/>
      </c>
      <c r="AA49" s="68" t="str">
        <f>IF(AND('Mapa final'!$Y$33="Muy Baja",'Mapa final'!$AA$33="Moderado"),CONCATENATE("R4C",'Mapa final'!$O$33),"")</f>
        <v/>
      </c>
      <c r="AB49" s="50" t="str">
        <f>IF(AND('Mapa final'!$Y$28="Muy Baja",'Mapa final'!$AA$28="Mayor"),CONCATENATE("R4C",'Mapa final'!$O$28),"")</f>
        <v/>
      </c>
      <c r="AC49" s="51" t="str">
        <f>IF(AND('Mapa final'!$Y$29="Muy Baja",'Mapa final'!$AA$29="Mayor"),CONCATENATE("R4C",'Mapa final'!$O$29),"")</f>
        <v/>
      </c>
      <c r="AD49" s="51" t="str">
        <f>IF(AND('Mapa final'!$Y$30="Muy Baja",'Mapa final'!$AA$30="Mayor"),CONCATENATE("R4C",'Mapa final'!$O$30),"")</f>
        <v/>
      </c>
      <c r="AE49" s="51" t="str">
        <f>IF(AND('Mapa final'!$Y$31="Muy Baja",'Mapa final'!$AA$31="Mayor"),CONCATENATE("R4C",'Mapa final'!$O$31),"")</f>
        <v/>
      </c>
      <c r="AF49" s="51" t="str">
        <f>IF(AND('Mapa final'!$Y$32="Muy Baja",'Mapa final'!$AA$32="Mayor"),CONCATENATE("R4C",'Mapa final'!$O$32),"")</f>
        <v/>
      </c>
      <c r="AG49" s="52" t="str">
        <f>IF(AND('Mapa final'!$Y$33="Muy Baja",'Mapa final'!$AA$33="Mayor"),CONCATENATE("R4C",'Mapa final'!$O$33),"")</f>
        <v/>
      </c>
      <c r="AH49" s="53" t="str">
        <f>IF(AND('Mapa final'!$Y$28="Muy Baja",'Mapa final'!$AA$28="Catastrófico"),CONCATENATE("R4C",'Mapa final'!$O$28),"")</f>
        <v/>
      </c>
      <c r="AI49" s="54" t="str">
        <f>IF(AND('Mapa final'!$Y$29="Muy Baja",'Mapa final'!$AA$29="Catastrófico"),CONCATENATE("R4C",'Mapa final'!$O$29),"")</f>
        <v/>
      </c>
      <c r="AJ49" s="54" t="str">
        <f>IF(AND('Mapa final'!$Y$30="Muy Baja",'Mapa final'!$AA$30="Catastrófico"),CONCATENATE("R4C",'Mapa final'!$O$30),"")</f>
        <v/>
      </c>
      <c r="AK49" s="54" t="str">
        <f>IF(AND('Mapa final'!$Y$31="Muy Baja",'Mapa final'!$AA$31="Catastrófico"),CONCATENATE("R4C",'Mapa final'!$O$31),"")</f>
        <v/>
      </c>
      <c r="AL49" s="54" t="str">
        <f>IF(AND('Mapa final'!$Y$32="Muy Baja",'Mapa final'!$AA$32="Catastrófico"),CONCATENATE("R4C",'Mapa final'!$O$32),"")</f>
        <v/>
      </c>
      <c r="AM49" s="55" t="str">
        <f>IF(AND('Mapa final'!$Y$33="Muy Baja",'Mapa final'!$AA$33="Catastrófico"),CONCATENATE("R4C",'Mapa final'!$O$33),"")</f>
        <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ht="15" customHeight="1" x14ac:dyDescent="0.25">
      <c r="A50" s="82"/>
      <c r="B50" s="466"/>
      <c r="C50" s="466"/>
      <c r="D50" s="467"/>
      <c r="E50" s="507"/>
      <c r="F50" s="508"/>
      <c r="G50" s="508"/>
      <c r="H50" s="508"/>
      <c r="I50" s="509"/>
      <c r="J50" s="75" t="str">
        <f>IF(AND('Mapa final'!$Y$34="Muy Baja",'Mapa final'!$AA$34="Leve"),CONCATENATE("R5C",'Mapa final'!$O$34),"")</f>
        <v/>
      </c>
      <c r="K50" s="76" t="str">
        <f>IF(AND('Mapa final'!$Y$35="Muy Baja",'Mapa final'!$AA$35="Leve"),CONCATENATE("R5C",'Mapa final'!$O$35),"")</f>
        <v/>
      </c>
      <c r="L50" s="76" t="str">
        <f>IF(AND('Mapa final'!$Y$36="Muy Baja",'Mapa final'!$AA$36="Leve"),CONCATENATE("R5C",'Mapa final'!$O$36),"")</f>
        <v/>
      </c>
      <c r="M50" s="76" t="str">
        <f>IF(AND('Mapa final'!$Y$37="Muy Baja",'Mapa final'!$AA$37="Leve"),CONCATENATE("R5C",'Mapa final'!$O$37),"")</f>
        <v/>
      </c>
      <c r="N50" s="76" t="str">
        <f>IF(AND('Mapa final'!$Y$38="Muy Baja",'Mapa final'!$AA$38="Leve"),CONCATENATE("R5C",'Mapa final'!$O$38),"")</f>
        <v/>
      </c>
      <c r="O50" s="77" t="str">
        <f>IF(AND('Mapa final'!$Y$39="Muy Baja",'Mapa final'!$AA$39="Leve"),CONCATENATE("R5C",'Mapa final'!$O$39),"")</f>
        <v/>
      </c>
      <c r="P50" s="75" t="str">
        <f>IF(AND('Mapa final'!$Y$34="Muy Baja",'Mapa final'!$AA$34="Menor"),CONCATENATE("R5C",'Mapa final'!$O$34),"")</f>
        <v/>
      </c>
      <c r="Q50" s="76" t="str">
        <f>IF(AND('Mapa final'!$Y$35="Muy Baja",'Mapa final'!$AA$35="Menor"),CONCATENATE("R5C",'Mapa final'!$O$35),"")</f>
        <v/>
      </c>
      <c r="R50" s="76" t="str">
        <f>IF(AND('Mapa final'!$Y$36="Muy Baja",'Mapa final'!$AA$36="Menor"),CONCATENATE("R5C",'Mapa final'!$O$36),"")</f>
        <v/>
      </c>
      <c r="S50" s="76" t="str">
        <f>IF(AND('Mapa final'!$Y$37="Muy Baja",'Mapa final'!$AA$37="Menor"),CONCATENATE("R5C",'Mapa final'!$O$37),"")</f>
        <v/>
      </c>
      <c r="T50" s="76" t="str">
        <f>IF(AND('Mapa final'!$Y$38="Muy Baja",'Mapa final'!$AA$38="Menor"),CONCATENATE("R5C",'Mapa final'!$O$38),"")</f>
        <v/>
      </c>
      <c r="U50" s="77" t="str">
        <f>IF(AND('Mapa final'!$Y$39="Muy Baja",'Mapa final'!$AA$39="Menor"),CONCATENATE("R5C",'Mapa final'!$O$39),"")</f>
        <v/>
      </c>
      <c r="V50" s="66" t="str">
        <f>IF(AND('Mapa final'!$Y$34="Muy Baja",'Mapa final'!$AA$34="Moderado"),CONCATENATE("R5C",'Mapa final'!$O$34),"")</f>
        <v/>
      </c>
      <c r="W50" s="67" t="str">
        <f>IF(AND('Mapa final'!$Y$35="Muy Baja",'Mapa final'!$AA$35="Moderado"),CONCATENATE("R5C",'Mapa final'!$O$35),"")</f>
        <v/>
      </c>
      <c r="X50" s="67" t="str">
        <f>IF(AND('Mapa final'!$Y$36="Muy Baja",'Mapa final'!$AA$36="Moderado"),CONCATENATE("R5C",'Mapa final'!$O$36),"")</f>
        <v/>
      </c>
      <c r="Y50" s="67" t="str">
        <f>IF(AND('Mapa final'!$Y$37="Muy Baja",'Mapa final'!$AA$37="Moderado"),CONCATENATE("R5C",'Mapa final'!$O$37),"")</f>
        <v/>
      </c>
      <c r="Z50" s="67" t="str">
        <f>IF(AND('Mapa final'!$Y$38="Muy Baja",'Mapa final'!$AA$38="Moderado"),CONCATENATE("R5C",'Mapa final'!$O$38),"")</f>
        <v/>
      </c>
      <c r="AA50" s="68" t="str">
        <f>IF(AND('Mapa final'!$Y$39="Muy Baja",'Mapa final'!$AA$39="Moderado"),CONCATENATE("R5C",'Mapa final'!$O$39),"")</f>
        <v/>
      </c>
      <c r="AB50" s="50" t="str">
        <f>IF(AND('Mapa final'!$Y$34="Muy Baja",'Mapa final'!$AA$34="Mayor"),CONCATENATE("R5C",'Mapa final'!$O$34),"")</f>
        <v/>
      </c>
      <c r="AC50" s="51" t="str">
        <f>IF(AND('Mapa final'!$Y$35="Muy Baja",'Mapa final'!$AA$35="Mayor"),CONCATENATE("R5C",'Mapa final'!$O$35),"")</f>
        <v/>
      </c>
      <c r="AD50" s="56" t="str">
        <f>IF(AND('Mapa final'!$Y$36="Muy Baja",'Mapa final'!$AA$36="Mayor"),CONCATENATE("R5C",'Mapa final'!$O$36),"")</f>
        <v/>
      </c>
      <c r="AE50" s="56" t="str">
        <f>IF(AND('Mapa final'!$Y$37="Muy Baja",'Mapa final'!$AA$37="Mayor"),CONCATENATE("R5C",'Mapa final'!$O$37),"")</f>
        <v/>
      </c>
      <c r="AF50" s="56" t="str">
        <f>IF(AND('Mapa final'!$Y$38="Muy Baja",'Mapa final'!$AA$38="Mayor"),CONCATENATE("R5C",'Mapa final'!$O$38),"")</f>
        <v/>
      </c>
      <c r="AG50" s="52" t="str">
        <f>IF(AND('Mapa final'!$Y$39="Muy Baja",'Mapa final'!$AA$39="Mayor"),CONCATENATE("R5C",'Mapa final'!$O$39),"")</f>
        <v/>
      </c>
      <c r="AH50" s="53" t="str">
        <f>IF(AND('Mapa final'!$Y$34="Muy Baja",'Mapa final'!$AA$34="Catastrófico"),CONCATENATE("R5C",'Mapa final'!$O$34),"")</f>
        <v/>
      </c>
      <c r="AI50" s="54" t="str">
        <f>IF(AND('Mapa final'!$Y$35="Muy Baja",'Mapa final'!$AA$35="Catastrófico"),CONCATENATE("R5C",'Mapa final'!$O$35),"")</f>
        <v/>
      </c>
      <c r="AJ50" s="54" t="str">
        <f>IF(AND('Mapa final'!$Y$36="Muy Baja",'Mapa final'!$AA$36="Catastrófico"),CONCATENATE("R5C",'Mapa final'!$O$36),"")</f>
        <v/>
      </c>
      <c r="AK50" s="54" t="str">
        <f>IF(AND('Mapa final'!$Y$37="Muy Baja",'Mapa final'!$AA$37="Catastrófico"),CONCATENATE("R5C",'Mapa final'!$O$37),"")</f>
        <v/>
      </c>
      <c r="AL50" s="54" t="str">
        <f>IF(AND('Mapa final'!$Y$38="Muy Baja",'Mapa final'!$AA$38="Catastrófico"),CONCATENATE("R5C",'Mapa final'!$O$38),"")</f>
        <v/>
      </c>
      <c r="AM50" s="55" t="str">
        <f>IF(AND('Mapa final'!$Y$39="Muy Baja",'Mapa final'!$AA$39="Catastrófico"),CONCATENATE("R5C",'Mapa final'!$O$39),"")</f>
        <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customHeight="1" x14ac:dyDescent="0.25">
      <c r="A51" s="82"/>
      <c r="B51" s="466"/>
      <c r="C51" s="466"/>
      <c r="D51" s="467"/>
      <c r="E51" s="507"/>
      <c r="F51" s="508"/>
      <c r="G51" s="508"/>
      <c r="H51" s="508"/>
      <c r="I51" s="509"/>
      <c r="J51" s="75" t="str">
        <f>IF(AND('Mapa final'!$Y$41="Muy Baja",'Mapa final'!$AA$41="Leve"),CONCATENATE("R6C",'Mapa final'!$O$41),"")</f>
        <v/>
      </c>
      <c r="K51" s="76" t="str">
        <f>IF(AND('Mapa final'!$Y$42="Muy Baja",'Mapa final'!$AA$42="Leve"),CONCATENATE("R6C",'Mapa final'!$O$42),"")</f>
        <v/>
      </c>
      <c r="L51" s="76" t="str">
        <f>IF(AND('Mapa final'!$Y$43="Muy Baja",'Mapa final'!$AA$43="Leve"),CONCATENATE("R6C",'Mapa final'!$O$43),"")</f>
        <v/>
      </c>
      <c r="M51" s="76" t="str">
        <f>IF(AND('Mapa final'!$Y$44="Muy Baja",'Mapa final'!$AA$44="Leve"),CONCATENATE("R6C",'Mapa final'!$O$44),"")</f>
        <v/>
      </c>
      <c r="N51" s="76" t="str">
        <f>IF(AND('Mapa final'!$Y$45="Muy Baja",'Mapa final'!$AA$45="Leve"),CONCATENATE("R6C",'Mapa final'!$O$45),"")</f>
        <v/>
      </c>
      <c r="O51" s="77" t="str">
        <f>IF(AND('Mapa final'!$Y$46="Muy Baja",'Mapa final'!$AA$46="Leve"),CONCATENATE("R6C",'Mapa final'!$O$46),"")</f>
        <v/>
      </c>
      <c r="P51" s="75" t="str">
        <f>IF(AND('Mapa final'!$Y$41="Muy Baja",'Mapa final'!$AA$41="Menor"),CONCATENATE("R6C",'Mapa final'!$O$41),"")</f>
        <v/>
      </c>
      <c r="Q51" s="76" t="str">
        <f>IF(AND('Mapa final'!$Y$42="Muy Baja",'Mapa final'!$AA$42="Menor"),CONCATENATE("R6C",'Mapa final'!$O$42),"")</f>
        <v/>
      </c>
      <c r="R51" s="76" t="str">
        <f>IF(AND('Mapa final'!$Y$43="Muy Baja",'Mapa final'!$AA$43="Menor"),CONCATENATE("R6C",'Mapa final'!$O$43),"")</f>
        <v/>
      </c>
      <c r="S51" s="76" t="str">
        <f>IF(AND('Mapa final'!$Y$44="Muy Baja",'Mapa final'!$AA$44="Menor"),CONCATENATE("R6C",'Mapa final'!$O$44),"")</f>
        <v/>
      </c>
      <c r="T51" s="76" t="str">
        <f>IF(AND('Mapa final'!$Y$45="Muy Baja",'Mapa final'!$AA$45="Menor"),CONCATENATE("R6C",'Mapa final'!$O$45),"")</f>
        <v/>
      </c>
      <c r="U51" s="77" t="str">
        <f>IF(AND('Mapa final'!$Y$46="Muy Baja",'Mapa final'!$AA$46="Menor"),CONCATENATE("R6C",'Mapa final'!$O$46),"")</f>
        <v/>
      </c>
      <c r="V51" s="66" t="str">
        <f>IF(AND('Mapa final'!$Y$41="Muy Baja",'Mapa final'!$AA$41="Moderado"),CONCATENATE("R6C",'Mapa final'!$O$41),"")</f>
        <v/>
      </c>
      <c r="W51" s="67" t="str">
        <f>IF(AND('Mapa final'!$Y$42="Muy Baja",'Mapa final'!$AA$42="Moderado"),CONCATENATE("R6C",'Mapa final'!$O$42),"")</f>
        <v/>
      </c>
      <c r="X51" s="67" t="str">
        <f>IF(AND('Mapa final'!$Y$43="Muy Baja",'Mapa final'!$AA$43="Moderado"),CONCATENATE("R6C",'Mapa final'!$O$43),"")</f>
        <v/>
      </c>
      <c r="Y51" s="67" t="str">
        <f>IF(AND('Mapa final'!$Y$44="Muy Baja",'Mapa final'!$AA$44="Moderado"),CONCATENATE("R6C",'Mapa final'!$O$44),"")</f>
        <v/>
      </c>
      <c r="Z51" s="67" t="str">
        <f>IF(AND('Mapa final'!$Y$45="Muy Baja",'Mapa final'!$AA$45="Moderado"),CONCATENATE("R6C",'Mapa final'!$O$45),"")</f>
        <v/>
      </c>
      <c r="AA51" s="68" t="str">
        <f>IF(AND('Mapa final'!$Y$46="Muy Baja",'Mapa final'!$AA$46="Moderado"),CONCATENATE("R6C",'Mapa final'!$O$46),"")</f>
        <v/>
      </c>
      <c r="AB51" s="50" t="str">
        <f>IF(AND('Mapa final'!$Y$41="Muy Baja",'Mapa final'!$AA$41="Mayor"),CONCATENATE("R6C",'Mapa final'!$O$41),"")</f>
        <v/>
      </c>
      <c r="AC51" s="51" t="str">
        <f>IF(AND('Mapa final'!$Y$42="Muy Baja",'Mapa final'!$AA$42="Mayor"),CONCATENATE("R6C",'Mapa final'!$O$42),"")</f>
        <v/>
      </c>
      <c r="AD51" s="56" t="str">
        <f>IF(AND('Mapa final'!$Y$43="Muy Baja",'Mapa final'!$AA$43="Mayor"),CONCATENATE("R6C",'Mapa final'!$O$43),"")</f>
        <v/>
      </c>
      <c r="AE51" s="56" t="str">
        <f>IF(AND('Mapa final'!$Y$44="Muy Baja",'Mapa final'!$AA$44="Mayor"),CONCATENATE("R6C",'Mapa final'!$O$44),"")</f>
        <v/>
      </c>
      <c r="AF51" s="56" t="str">
        <f>IF(AND('Mapa final'!$Y$45="Muy Baja",'Mapa final'!$AA$45="Mayor"),CONCATENATE("R6C",'Mapa final'!$O$45),"")</f>
        <v/>
      </c>
      <c r="AG51" s="52" t="str">
        <f>IF(AND('Mapa final'!$Y$46="Muy Baja",'Mapa final'!$AA$46="Mayor"),CONCATENATE("R6C",'Mapa final'!$O$46),"")</f>
        <v/>
      </c>
      <c r="AH51" s="53" t="str">
        <f>IF(AND('Mapa final'!$Y$41="Muy Baja",'Mapa final'!$AA$41="Catastrófico"),CONCATENATE("R6C",'Mapa final'!$O$41),"")</f>
        <v/>
      </c>
      <c r="AI51" s="54" t="str">
        <f>IF(AND('Mapa final'!$Y$42="Muy Baja",'Mapa final'!$AA$42="Catastrófico"),CONCATENATE("R6C",'Mapa final'!$O$42),"")</f>
        <v/>
      </c>
      <c r="AJ51" s="54" t="str">
        <f>IF(AND('Mapa final'!$Y$43="Muy Baja",'Mapa final'!$AA$43="Catastrófico"),CONCATENATE("R6C",'Mapa final'!$O$43),"")</f>
        <v/>
      </c>
      <c r="AK51" s="54" t="str">
        <f>IF(AND('Mapa final'!$Y$44="Muy Baja",'Mapa final'!$AA$44="Catastrófico"),CONCATENATE("R6C",'Mapa final'!$O$44),"")</f>
        <v/>
      </c>
      <c r="AL51" s="54" t="str">
        <f>IF(AND('Mapa final'!$Y$45="Muy Baja",'Mapa final'!$AA$45="Catastrófico"),CONCATENATE("R6C",'Mapa final'!$O$45),"")</f>
        <v/>
      </c>
      <c r="AM51" s="55" t="str">
        <f>IF(AND('Mapa final'!$Y$46="Muy Baja",'Mapa final'!$AA$46="Catastrófico"),CONCATENATE("R6C",'Mapa final'!$O$46),"")</f>
        <v/>
      </c>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ht="15" customHeight="1" x14ac:dyDescent="0.25">
      <c r="A52" s="82"/>
      <c r="B52" s="466"/>
      <c r="C52" s="466"/>
      <c r="D52" s="467"/>
      <c r="E52" s="507"/>
      <c r="F52" s="508"/>
      <c r="G52" s="508"/>
      <c r="H52" s="508"/>
      <c r="I52" s="509"/>
      <c r="J52" s="75" t="str">
        <f>IF(AND('Mapa final'!$Y$47="Muy Baja",'Mapa final'!$AA$47="Leve"),CONCATENATE("R7C",'Mapa final'!$O$47),"")</f>
        <v/>
      </c>
      <c r="K52" s="76" t="str">
        <f>IF(AND('Mapa final'!$Y$48="Muy Baja",'Mapa final'!$AA$48="Leve"),CONCATENATE("R7C",'Mapa final'!$O$48),"")</f>
        <v/>
      </c>
      <c r="L52" s="76" t="str">
        <f>IF(AND('Mapa final'!$Y$49="Muy Baja",'Mapa final'!$AA$49="Leve"),CONCATENATE("R7C",'Mapa final'!$O$49),"")</f>
        <v/>
      </c>
      <c r="M52" s="76" t="str">
        <f>IF(AND('Mapa final'!$Y$50="Muy Baja",'Mapa final'!$AA$50="Leve"),CONCATENATE("R7C",'Mapa final'!$O$50),"")</f>
        <v/>
      </c>
      <c r="N52" s="76" t="str">
        <f>IF(AND('Mapa final'!$Y$51="Muy Baja",'Mapa final'!$AA$51="Leve"),CONCATENATE("R7C",'Mapa final'!$O$51),"")</f>
        <v/>
      </c>
      <c r="O52" s="77" t="str">
        <f>IF(AND('Mapa final'!$Y$52="Muy Baja",'Mapa final'!$AA$52="Leve"),CONCATENATE("R7C",'Mapa final'!$O$52),"")</f>
        <v/>
      </c>
      <c r="P52" s="75" t="str">
        <f>IF(AND('Mapa final'!$Y$47="Muy Baja",'Mapa final'!$AA$47="Menor"),CONCATENATE("R7C",'Mapa final'!$O$47),"")</f>
        <v/>
      </c>
      <c r="Q52" s="76" t="str">
        <f>IF(AND('Mapa final'!$Y$48="Muy Baja",'Mapa final'!$AA$48="Menor"),CONCATENATE("R7C",'Mapa final'!$O$48),"")</f>
        <v/>
      </c>
      <c r="R52" s="76" t="str">
        <f>IF(AND('Mapa final'!$Y$49="Muy Baja",'Mapa final'!$AA$49="Menor"),CONCATENATE("R7C",'Mapa final'!$O$49),"")</f>
        <v/>
      </c>
      <c r="S52" s="76" t="str">
        <f>IF(AND('Mapa final'!$Y$50="Muy Baja",'Mapa final'!$AA$50="Menor"),CONCATENATE("R7C",'Mapa final'!$O$50),"")</f>
        <v/>
      </c>
      <c r="T52" s="76" t="str">
        <f>IF(AND('Mapa final'!$Y$51="Muy Baja",'Mapa final'!$AA$51="Menor"),CONCATENATE("R7C",'Mapa final'!$O$51),"")</f>
        <v/>
      </c>
      <c r="U52" s="77" t="str">
        <f>IF(AND('Mapa final'!$Y$52="Muy Baja",'Mapa final'!$AA$52="Menor"),CONCATENATE("R7C",'Mapa final'!$O$52),"")</f>
        <v/>
      </c>
      <c r="V52" s="66" t="str">
        <f>IF(AND('Mapa final'!$Y$47="Muy Baja",'Mapa final'!$AA$47="Moderado"),CONCATENATE("R7C",'Mapa final'!$O$47),"")</f>
        <v/>
      </c>
      <c r="W52" s="67" t="str">
        <f>IF(AND('Mapa final'!$Y$48="Muy Baja",'Mapa final'!$AA$48="Moderado"),CONCATENATE("R7C",'Mapa final'!$O$48),"")</f>
        <v/>
      </c>
      <c r="X52" s="67" t="str">
        <f>IF(AND('Mapa final'!$Y$49="Muy Baja",'Mapa final'!$AA$49="Moderado"),CONCATENATE("R7C",'Mapa final'!$O$49),"")</f>
        <v/>
      </c>
      <c r="Y52" s="67" t="str">
        <f>IF(AND('Mapa final'!$Y$50="Muy Baja",'Mapa final'!$AA$50="Moderado"),CONCATENATE("R7C",'Mapa final'!$O$50),"")</f>
        <v/>
      </c>
      <c r="Z52" s="67" t="str">
        <f>IF(AND('Mapa final'!$Y$51="Muy Baja",'Mapa final'!$AA$51="Moderado"),CONCATENATE("R7C",'Mapa final'!$O$51),"")</f>
        <v/>
      </c>
      <c r="AA52" s="68" t="str">
        <f>IF(AND('Mapa final'!$Y$52="Muy Baja",'Mapa final'!$AA$52="Moderado"),CONCATENATE("R7C",'Mapa final'!$O$52),"")</f>
        <v/>
      </c>
      <c r="AB52" s="50" t="str">
        <f>IF(AND('Mapa final'!$Y$47="Muy Baja",'Mapa final'!$AA$47="Mayor"),CONCATENATE("R7C",'Mapa final'!$O$47),"")</f>
        <v/>
      </c>
      <c r="AC52" s="51" t="str">
        <f>IF(AND('Mapa final'!$Y$48="Muy Baja",'Mapa final'!$AA$48="Mayor"),CONCATENATE("R7C",'Mapa final'!$O$48),"")</f>
        <v/>
      </c>
      <c r="AD52" s="56" t="str">
        <f>IF(AND('Mapa final'!$Y$49="Muy Baja",'Mapa final'!$AA$49="Mayor"),CONCATENATE("R7C",'Mapa final'!$O$49),"")</f>
        <v/>
      </c>
      <c r="AE52" s="56" t="str">
        <f>IF(AND('Mapa final'!$Y$50="Muy Baja",'Mapa final'!$AA$50="Mayor"),CONCATENATE("R7C",'Mapa final'!$O$50),"")</f>
        <v/>
      </c>
      <c r="AF52" s="56" t="str">
        <f>IF(AND('Mapa final'!$Y$51="Muy Baja",'Mapa final'!$AA$51="Mayor"),CONCATENATE("R7C",'Mapa final'!$O$51),"")</f>
        <v/>
      </c>
      <c r="AG52" s="52" t="str">
        <f>IF(AND('Mapa final'!$Y$52="Muy Baja",'Mapa final'!$AA$52="Mayor"),CONCATENATE("R7C",'Mapa final'!$O$52),"")</f>
        <v/>
      </c>
      <c r="AH52" s="53" t="str">
        <f>IF(AND('Mapa final'!$Y$47="Muy Baja",'Mapa final'!$AA$47="Catastrófico"),CONCATENATE("R7C",'Mapa final'!$O$47),"")</f>
        <v/>
      </c>
      <c r="AI52" s="54" t="str">
        <f>IF(AND('Mapa final'!$Y$48="Muy Baja",'Mapa final'!$AA$48="Catastrófico"),CONCATENATE("R7C",'Mapa final'!$O$48),"")</f>
        <v/>
      </c>
      <c r="AJ52" s="54" t="str">
        <f>IF(AND('Mapa final'!$Y$49="Muy Baja",'Mapa final'!$AA$49="Catastrófico"),CONCATENATE("R7C",'Mapa final'!$O$49),"")</f>
        <v/>
      </c>
      <c r="AK52" s="54" t="str">
        <f>IF(AND('Mapa final'!$Y$50="Muy Baja",'Mapa final'!$AA$50="Catastrófico"),CONCATENATE("R7C",'Mapa final'!$O$50),"")</f>
        <v/>
      </c>
      <c r="AL52" s="54" t="str">
        <f>IF(AND('Mapa final'!$Y$51="Muy Baja",'Mapa final'!$AA$51="Catastrófico"),CONCATENATE("R7C",'Mapa final'!$O$51),"")</f>
        <v/>
      </c>
      <c r="AM52" s="55" t="str">
        <f>IF(AND('Mapa final'!$Y$52="Muy Baja",'Mapa final'!$AA$52="Catastrófico"),CONCATENATE("R7C",'Mapa final'!$O$52),"")</f>
        <v/>
      </c>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466"/>
      <c r="C53" s="466"/>
      <c r="D53" s="467"/>
      <c r="E53" s="507"/>
      <c r="F53" s="508"/>
      <c r="G53" s="508"/>
      <c r="H53" s="508"/>
      <c r="I53" s="509"/>
      <c r="J53" s="75" t="str">
        <f>IF(AND('Mapa final'!$Y$53="Muy Baja",'Mapa final'!$AA$53="Leve"),CONCATENATE("R8C",'Mapa final'!$O$53),"")</f>
        <v/>
      </c>
      <c r="K53" s="76" t="str">
        <f>IF(AND('Mapa final'!$Y$54="Muy Baja",'Mapa final'!$AA$54="Leve"),CONCATENATE("R8C",'Mapa final'!$O$54),"")</f>
        <v/>
      </c>
      <c r="L53" s="76" t="str">
        <f>IF(AND('Mapa final'!$Y$55="Muy Baja",'Mapa final'!$AA$55="Leve"),CONCATENATE("R8C",'Mapa final'!$O$55),"")</f>
        <v/>
      </c>
      <c r="M53" s="76" t="str">
        <f>IF(AND('Mapa final'!$Y$56="Muy Baja",'Mapa final'!$AA$56="Leve"),CONCATENATE("R8C",'Mapa final'!$O$56),"")</f>
        <v/>
      </c>
      <c r="N53" s="76" t="str">
        <f>IF(AND('Mapa final'!$Y$57="Muy Baja",'Mapa final'!$AA$57="Leve"),CONCATENATE("R8C",'Mapa final'!$O$57),"")</f>
        <v/>
      </c>
      <c r="O53" s="77" t="str">
        <f>IF(AND('Mapa final'!$Y$58="Muy Baja",'Mapa final'!$AA$58="Leve"),CONCATENATE("R8C",'Mapa final'!$O$58),"")</f>
        <v/>
      </c>
      <c r="P53" s="75" t="str">
        <f>IF(AND('Mapa final'!$Y$53="Muy Baja",'Mapa final'!$AA$53="Menor"),CONCATENATE("R8C",'Mapa final'!$O$53),"")</f>
        <v/>
      </c>
      <c r="Q53" s="76" t="str">
        <f>IF(AND('Mapa final'!$Y$54="Muy Baja",'Mapa final'!$AA$54="Menor"),CONCATENATE("R8C",'Mapa final'!$O$54),"")</f>
        <v/>
      </c>
      <c r="R53" s="76" t="str">
        <f>IF(AND('Mapa final'!$Y$55="Muy Baja",'Mapa final'!$AA$55="Menor"),CONCATENATE("R8C",'Mapa final'!$O$55),"")</f>
        <v/>
      </c>
      <c r="S53" s="76" t="str">
        <f>IF(AND('Mapa final'!$Y$56="Muy Baja",'Mapa final'!$AA$56="Menor"),CONCATENATE("R8C",'Mapa final'!$O$56),"")</f>
        <v/>
      </c>
      <c r="T53" s="76" t="str">
        <f>IF(AND('Mapa final'!$Y$57="Muy Baja",'Mapa final'!$AA$57="Menor"),CONCATENATE("R8C",'Mapa final'!$O$57),"")</f>
        <v/>
      </c>
      <c r="U53" s="77" t="str">
        <f>IF(AND('Mapa final'!$Y$58="Muy Baja",'Mapa final'!$AA$58="Menor"),CONCATENATE("R8C",'Mapa final'!$O$58),"")</f>
        <v/>
      </c>
      <c r="V53" s="66" t="str">
        <f>IF(AND('Mapa final'!$Y$53="Muy Baja",'Mapa final'!$AA$53="Moderado"),CONCATENATE("R8C",'Mapa final'!$O$53),"")</f>
        <v/>
      </c>
      <c r="W53" s="67" t="str">
        <f>IF(AND('Mapa final'!$Y$54="Muy Baja",'Mapa final'!$AA$54="Moderado"),CONCATENATE("R8C",'Mapa final'!$O$54),"")</f>
        <v/>
      </c>
      <c r="X53" s="67" t="str">
        <f>IF(AND('Mapa final'!$Y$55="Muy Baja",'Mapa final'!$AA$55="Moderado"),CONCATENATE("R8C",'Mapa final'!$O$55),"")</f>
        <v/>
      </c>
      <c r="Y53" s="67" t="str">
        <f>IF(AND('Mapa final'!$Y$56="Muy Baja",'Mapa final'!$AA$56="Moderado"),CONCATENATE("R8C",'Mapa final'!$O$56),"")</f>
        <v/>
      </c>
      <c r="Z53" s="67" t="str">
        <f>IF(AND('Mapa final'!$Y$57="Muy Baja",'Mapa final'!$AA$57="Moderado"),CONCATENATE("R8C",'Mapa final'!$O$57),"")</f>
        <v/>
      </c>
      <c r="AA53" s="68" t="str">
        <f>IF(AND('Mapa final'!$Y$58="Muy Baja",'Mapa final'!$AA$58="Moderado"),CONCATENATE("R8C",'Mapa final'!$O$58),"")</f>
        <v/>
      </c>
      <c r="AB53" s="50" t="str">
        <f>IF(AND('Mapa final'!$Y$53="Muy Baja",'Mapa final'!$AA$53="Mayor"),CONCATENATE("R8C",'Mapa final'!$O$53),"")</f>
        <v/>
      </c>
      <c r="AC53" s="51" t="str">
        <f>IF(AND('Mapa final'!$Y$54="Muy Baja",'Mapa final'!$AA$54="Mayor"),CONCATENATE("R8C",'Mapa final'!$O$54),"")</f>
        <v/>
      </c>
      <c r="AD53" s="56" t="str">
        <f>IF(AND('Mapa final'!$Y$55="Muy Baja",'Mapa final'!$AA$55="Mayor"),CONCATENATE("R8C",'Mapa final'!$O$55),"")</f>
        <v/>
      </c>
      <c r="AE53" s="56" t="str">
        <f>IF(AND('Mapa final'!$Y$56="Muy Baja",'Mapa final'!$AA$56="Mayor"),CONCATENATE("R8C",'Mapa final'!$O$56),"")</f>
        <v/>
      </c>
      <c r="AF53" s="56" t="str">
        <f>IF(AND('Mapa final'!$Y$57="Muy Baja",'Mapa final'!$AA$57="Mayor"),CONCATENATE("R8C",'Mapa final'!$O$57),"")</f>
        <v/>
      </c>
      <c r="AG53" s="52" t="str">
        <f>IF(AND('Mapa final'!$Y$58="Muy Baja",'Mapa final'!$AA$58="Mayor"),CONCATENATE("R8C",'Mapa final'!$O$58),"")</f>
        <v/>
      </c>
      <c r="AH53" s="53" t="str">
        <f>IF(AND('Mapa final'!$Y$53="Muy Baja",'Mapa final'!$AA$53="Catastrófico"),CONCATENATE("R8C",'Mapa final'!$O$53),"")</f>
        <v/>
      </c>
      <c r="AI53" s="54" t="str">
        <f>IF(AND('Mapa final'!$Y$54="Muy Baja",'Mapa final'!$AA$54="Catastrófico"),CONCATENATE("R8C",'Mapa final'!$O$54),"")</f>
        <v/>
      </c>
      <c r="AJ53" s="54" t="str">
        <f>IF(AND('Mapa final'!$Y$55="Muy Baja",'Mapa final'!$AA$55="Catastrófico"),CONCATENATE("R8C",'Mapa final'!$O$55),"")</f>
        <v/>
      </c>
      <c r="AK53" s="54" t="str">
        <f>IF(AND('Mapa final'!$Y$56="Muy Baja",'Mapa final'!$AA$56="Catastrófico"),CONCATENATE("R8C",'Mapa final'!$O$56),"")</f>
        <v/>
      </c>
      <c r="AL53" s="54" t="str">
        <f>IF(AND('Mapa final'!$Y$57="Muy Baja",'Mapa final'!$AA$57="Catastrófico"),CONCATENATE("R8C",'Mapa final'!$O$57),"")</f>
        <v/>
      </c>
      <c r="AM53" s="55" t="str">
        <f>IF(AND('Mapa final'!$Y$58="Muy Baja",'Mapa final'!$AA$58="Catastrófico"),CONCATENATE("R8C",'Mapa final'!$O$58),"")</f>
        <v/>
      </c>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466"/>
      <c r="C54" s="466"/>
      <c r="D54" s="467"/>
      <c r="E54" s="507"/>
      <c r="F54" s="508"/>
      <c r="G54" s="508"/>
      <c r="H54" s="508"/>
      <c r="I54" s="509"/>
      <c r="J54" s="75" t="str">
        <f>IF(AND('Mapa final'!$Y$59="Muy Baja",'Mapa final'!$AA$59="Leve"),CONCATENATE("R9C",'Mapa final'!$O$59),"")</f>
        <v/>
      </c>
      <c r="K54" s="76" t="str">
        <f>IF(AND('Mapa final'!$Y$60="Muy Baja",'Mapa final'!$AA$60="Leve"),CONCATENATE("R9C",'Mapa final'!$O$60),"")</f>
        <v/>
      </c>
      <c r="L54" s="76" t="str">
        <f>IF(AND('Mapa final'!$Y$61="Muy Baja",'Mapa final'!$AA$61="Leve"),CONCATENATE("R9C",'Mapa final'!$O$61),"")</f>
        <v/>
      </c>
      <c r="M54" s="76" t="str">
        <f>IF(AND('Mapa final'!$Y$62="Muy Baja",'Mapa final'!$AA$62="Leve"),CONCATENATE("R9C",'Mapa final'!$O$62),"")</f>
        <v/>
      </c>
      <c r="N54" s="76" t="str">
        <f>IF(AND('Mapa final'!$Y$63="Muy Baja",'Mapa final'!$AA$63="Leve"),CONCATENATE("R9C",'Mapa final'!$O$63),"")</f>
        <v/>
      </c>
      <c r="O54" s="77" t="str">
        <f>IF(AND('Mapa final'!$Y$64="Muy Baja",'Mapa final'!$AA$64="Leve"),CONCATENATE("R9C",'Mapa final'!$O$64),"")</f>
        <v/>
      </c>
      <c r="P54" s="75" t="str">
        <f>IF(AND('Mapa final'!$Y$59="Muy Baja",'Mapa final'!$AA$59="Menor"),CONCATENATE("R9C",'Mapa final'!$O$59),"")</f>
        <v/>
      </c>
      <c r="Q54" s="76" t="str">
        <f>IF(AND('Mapa final'!$Y$60="Muy Baja",'Mapa final'!$AA$60="Menor"),CONCATENATE("R9C",'Mapa final'!$O$60),"")</f>
        <v/>
      </c>
      <c r="R54" s="76" t="str">
        <f>IF(AND('Mapa final'!$Y$61="Muy Baja",'Mapa final'!$AA$61="Menor"),CONCATENATE("R9C",'Mapa final'!$O$61),"")</f>
        <v/>
      </c>
      <c r="S54" s="76" t="str">
        <f>IF(AND('Mapa final'!$Y$62="Muy Baja",'Mapa final'!$AA$62="Menor"),CONCATENATE("R9C",'Mapa final'!$O$62),"")</f>
        <v/>
      </c>
      <c r="T54" s="76" t="str">
        <f>IF(AND('Mapa final'!$Y$63="Muy Baja",'Mapa final'!$AA$63="Menor"),CONCATENATE("R9C",'Mapa final'!$O$63),"")</f>
        <v/>
      </c>
      <c r="U54" s="77" t="str">
        <f>IF(AND('Mapa final'!$Y$64="Muy Baja",'Mapa final'!$AA$64="Menor"),CONCATENATE("R9C",'Mapa final'!$O$64),"")</f>
        <v/>
      </c>
      <c r="V54" s="66" t="str">
        <f>IF(AND('Mapa final'!$Y$59="Muy Baja",'Mapa final'!$AA$59="Moderado"),CONCATENATE("R9C",'Mapa final'!$O$59),"")</f>
        <v/>
      </c>
      <c r="W54" s="67" t="str">
        <f>IF(AND('Mapa final'!$Y$60="Muy Baja",'Mapa final'!$AA$60="Moderado"),CONCATENATE("R9C",'Mapa final'!$O$60),"")</f>
        <v/>
      </c>
      <c r="X54" s="67" t="str">
        <f>IF(AND('Mapa final'!$Y$61="Muy Baja",'Mapa final'!$AA$61="Moderado"),CONCATENATE("R9C",'Mapa final'!$O$61),"")</f>
        <v/>
      </c>
      <c r="Y54" s="67" t="str">
        <f>IF(AND('Mapa final'!$Y$62="Muy Baja",'Mapa final'!$AA$62="Moderado"),CONCATENATE("R9C",'Mapa final'!$O$62),"")</f>
        <v/>
      </c>
      <c r="Z54" s="67" t="str">
        <f>IF(AND('Mapa final'!$Y$63="Muy Baja",'Mapa final'!$AA$63="Moderado"),CONCATENATE("R9C",'Mapa final'!$O$63),"")</f>
        <v/>
      </c>
      <c r="AA54" s="68" t="str">
        <f>IF(AND('Mapa final'!$Y$64="Muy Baja",'Mapa final'!$AA$64="Moderado"),CONCATENATE("R9C",'Mapa final'!$O$64),"")</f>
        <v/>
      </c>
      <c r="AB54" s="50" t="str">
        <f>IF(AND('Mapa final'!$Y$59="Muy Baja",'Mapa final'!$AA$59="Mayor"),CONCATENATE("R9C",'Mapa final'!$O$59),"")</f>
        <v/>
      </c>
      <c r="AC54" s="51" t="str">
        <f>IF(AND('Mapa final'!$Y$60="Muy Baja",'Mapa final'!$AA$60="Mayor"),CONCATENATE("R9C",'Mapa final'!$O$60),"")</f>
        <v/>
      </c>
      <c r="AD54" s="56" t="str">
        <f>IF(AND('Mapa final'!$Y$61="Muy Baja",'Mapa final'!$AA$61="Mayor"),CONCATENATE("R9C",'Mapa final'!$O$61),"")</f>
        <v/>
      </c>
      <c r="AE54" s="56" t="str">
        <f>IF(AND('Mapa final'!$Y$62="Muy Baja",'Mapa final'!$AA$62="Mayor"),CONCATENATE("R9C",'Mapa final'!$O$62),"")</f>
        <v/>
      </c>
      <c r="AF54" s="56" t="str">
        <f>IF(AND('Mapa final'!$Y$63="Muy Baja",'Mapa final'!$AA$63="Mayor"),CONCATENATE("R9C",'Mapa final'!$O$63),"")</f>
        <v/>
      </c>
      <c r="AG54" s="52" t="str">
        <f>IF(AND('Mapa final'!$Y$64="Muy Baja",'Mapa final'!$AA$64="Mayor"),CONCATENATE("R9C",'Mapa final'!$O$64),"")</f>
        <v/>
      </c>
      <c r="AH54" s="53" t="str">
        <f>IF(AND('Mapa final'!$Y$59="Muy Baja",'Mapa final'!$AA$59="Catastrófico"),CONCATENATE("R9C",'Mapa final'!$O$59),"")</f>
        <v/>
      </c>
      <c r="AI54" s="54" t="str">
        <f>IF(AND('Mapa final'!$Y$60="Muy Baja",'Mapa final'!$AA$60="Catastrófico"),CONCATENATE("R9C",'Mapa final'!$O$60),"")</f>
        <v/>
      </c>
      <c r="AJ54" s="54" t="str">
        <f>IF(AND('Mapa final'!$Y$61="Muy Baja",'Mapa final'!$AA$61="Catastrófico"),CONCATENATE("R9C",'Mapa final'!$O$61),"")</f>
        <v/>
      </c>
      <c r="AK54" s="54" t="str">
        <f>IF(AND('Mapa final'!$Y$62="Muy Baja",'Mapa final'!$AA$62="Catastrófico"),CONCATENATE("R9C",'Mapa final'!$O$62),"")</f>
        <v/>
      </c>
      <c r="AL54" s="54" t="str">
        <f>IF(AND('Mapa final'!$Y$63="Muy Baja",'Mapa final'!$AA$63="Catastrófico"),CONCATENATE("R9C",'Mapa final'!$O$63),"")</f>
        <v/>
      </c>
      <c r="AM54" s="55" t="str">
        <f>IF(AND('Mapa final'!$Y$64="Muy Baja",'Mapa final'!$AA$64="Catastrófico"),CONCATENATE("R9C",'Mapa final'!$O$64),"")</f>
        <v/>
      </c>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ht="15.75" customHeight="1" thickBot="1" x14ac:dyDescent="0.3">
      <c r="A55" s="82"/>
      <c r="B55" s="466"/>
      <c r="C55" s="466"/>
      <c r="D55" s="467"/>
      <c r="E55" s="510"/>
      <c r="F55" s="511"/>
      <c r="G55" s="511"/>
      <c r="H55" s="511"/>
      <c r="I55" s="512"/>
      <c r="J55" s="78" t="str">
        <f>IF(AND('Mapa final'!$Y$65="Muy Baja",'Mapa final'!$AA$65="Leve"),CONCATENATE("R10C",'Mapa final'!$O$65),"")</f>
        <v/>
      </c>
      <c r="K55" s="79" t="str">
        <f>IF(AND('Mapa final'!$Y$66="Muy Baja",'Mapa final'!$AA$66="Leve"),CONCATENATE("R10C",'Mapa final'!$O$66),"")</f>
        <v/>
      </c>
      <c r="L55" s="79" t="str">
        <f>IF(AND('Mapa final'!$Y$67="Muy Baja",'Mapa final'!$AA$67="Leve"),CONCATENATE("R10C",'Mapa final'!$O$67),"")</f>
        <v/>
      </c>
      <c r="M55" s="79" t="str">
        <f>IF(AND('Mapa final'!$Y$68="Muy Baja",'Mapa final'!$AA$68="Leve"),CONCATENATE("R10C",'Mapa final'!$O$68),"")</f>
        <v/>
      </c>
      <c r="N55" s="79" t="str">
        <f>IF(AND('Mapa final'!$Y$69="Muy Baja",'Mapa final'!$AA$69="Leve"),CONCATENATE("R10C",'Mapa final'!$O$69),"")</f>
        <v/>
      </c>
      <c r="O55" s="80" t="str">
        <f>IF(AND('Mapa final'!$Y$70="Muy Baja",'Mapa final'!$AA$70="Leve"),CONCATENATE("R10C",'Mapa final'!$O$70),"")</f>
        <v/>
      </c>
      <c r="P55" s="78" t="str">
        <f>IF(AND('Mapa final'!$Y$65="Muy Baja",'Mapa final'!$AA$65="Menor"),CONCATENATE("R10C",'Mapa final'!$O$65),"")</f>
        <v/>
      </c>
      <c r="Q55" s="79" t="str">
        <f>IF(AND('Mapa final'!$Y$66="Muy Baja",'Mapa final'!$AA$66="Menor"),CONCATENATE("R10C",'Mapa final'!$O$66),"")</f>
        <v/>
      </c>
      <c r="R55" s="79" t="str">
        <f>IF(AND('Mapa final'!$Y$67="Muy Baja",'Mapa final'!$AA$67="Menor"),CONCATENATE("R10C",'Mapa final'!$O$67),"")</f>
        <v/>
      </c>
      <c r="S55" s="79" t="str">
        <f>IF(AND('Mapa final'!$Y$68="Muy Baja",'Mapa final'!$AA$68="Menor"),CONCATENATE("R10C",'Mapa final'!$O$68),"")</f>
        <v/>
      </c>
      <c r="T55" s="79" t="str">
        <f>IF(AND('Mapa final'!$Y$69="Muy Baja",'Mapa final'!$AA$69="Menor"),CONCATENATE("R10C",'Mapa final'!$O$69),"")</f>
        <v/>
      </c>
      <c r="U55" s="80" t="str">
        <f>IF(AND('Mapa final'!$Y$70="Muy Baja",'Mapa final'!$AA$70="Menor"),CONCATENATE("R10C",'Mapa final'!$O$70),"")</f>
        <v/>
      </c>
      <c r="V55" s="69" t="str">
        <f>IF(AND('Mapa final'!$Y$65="Muy Baja",'Mapa final'!$AA$65="Moderado"),CONCATENATE("R10C",'Mapa final'!$O$65),"")</f>
        <v/>
      </c>
      <c r="W55" s="70" t="str">
        <f>IF(AND('Mapa final'!$Y$66="Muy Baja",'Mapa final'!$AA$66="Moderado"),CONCATENATE("R10C",'Mapa final'!$O$66),"")</f>
        <v/>
      </c>
      <c r="X55" s="70" t="str">
        <f>IF(AND('Mapa final'!$Y$67="Muy Baja",'Mapa final'!$AA$67="Moderado"),CONCATENATE("R10C",'Mapa final'!$O$67),"")</f>
        <v/>
      </c>
      <c r="Y55" s="70" t="str">
        <f>IF(AND('Mapa final'!$Y$68="Muy Baja",'Mapa final'!$AA$68="Moderado"),CONCATENATE("R10C",'Mapa final'!$O$68),"")</f>
        <v/>
      </c>
      <c r="Z55" s="70" t="str">
        <f>IF(AND('Mapa final'!$Y$69="Muy Baja",'Mapa final'!$AA$69="Moderado"),CONCATENATE("R10C",'Mapa final'!$O$69),"")</f>
        <v/>
      </c>
      <c r="AA55" s="71" t="str">
        <f>IF(AND('Mapa final'!$Y$70="Muy Baja",'Mapa final'!$AA$70="Moderado"),CONCATENATE("R10C",'Mapa final'!$O$70),"")</f>
        <v/>
      </c>
      <c r="AB55" s="57" t="str">
        <f>IF(AND('Mapa final'!$Y$65="Muy Baja",'Mapa final'!$AA$65="Mayor"),CONCATENATE("R10C",'Mapa final'!$O$65),"")</f>
        <v/>
      </c>
      <c r="AC55" s="58" t="str">
        <f>IF(AND('Mapa final'!$Y$66="Muy Baja",'Mapa final'!$AA$66="Mayor"),CONCATENATE("R10C",'Mapa final'!$O$66),"")</f>
        <v/>
      </c>
      <c r="AD55" s="58" t="str">
        <f>IF(AND('Mapa final'!$Y$67="Muy Baja",'Mapa final'!$AA$67="Mayor"),CONCATENATE("R10C",'Mapa final'!$O$67),"")</f>
        <v/>
      </c>
      <c r="AE55" s="58" t="str">
        <f>IF(AND('Mapa final'!$Y$68="Muy Baja",'Mapa final'!$AA$68="Mayor"),CONCATENATE("R10C",'Mapa final'!$O$68),"")</f>
        <v/>
      </c>
      <c r="AF55" s="58" t="str">
        <f>IF(AND('Mapa final'!$Y$69="Muy Baja",'Mapa final'!$AA$69="Mayor"),CONCATENATE("R10C",'Mapa final'!$O$69),"")</f>
        <v/>
      </c>
      <c r="AG55" s="59" t="str">
        <f>IF(AND('Mapa final'!$Y$70="Muy Baja",'Mapa final'!$AA$70="Mayor"),CONCATENATE("R10C",'Mapa final'!$O$70),"")</f>
        <v/>
      </c>
      <c r="AH55" s="60" t="str">
        <f>IF(AND('Mapa final'!$Y$65="Muy Baja",'Mapa final'!$AA$65="Catastrófico"),CONCATENATE("R10C",'Mapa final'!$O$65),"")</f>
        <v/>
      </c>
      <c r="AI55" s="61" t="str">
        <f>IF(AND('Mapa final'!$Y$66="Muy Baja",'Mapa final'!$AA$66="Catastrófico"),CONCATENATE("R10C",'Mapa final'!$O$66),"")</f>
        <v/>
      </c>
      <c r="AJ55" s="61" t="str">
        <f>IF(AND('Mapa final'!$Y$67="Muy Baja",'Mapa final'!$AA$67="Catastrófico"),CONCATENATE("R10C",'Mapa final'!$O$67),"")</f>
        <v/>
      </c>
      <c r="AK55" s="61" t="str">
        <f>IF(AND('Mapa final'!$Y$68="Muy Baja",'Mapa final'!$AA$68="Catastrófico"),CONCATENATE("R10C",'Mapa final'!$O$68),"")</f>
        <v/>
      </c>
      <c r="AL55" s="61" t="str">
        <f>IF(AND('Mapa final'!$Y$69="Muy Baja",'Mapa final'!$AA$69="Catastrófico"),CONCATENATE("R10C",'Mapa final'!$O$69),"")</f>
        <v/>
      </c>
      <c r="AM55" s="62" t="str">
        <f>IF(AND('Mapa final'!$Y$70="Muy Baja",'Mapa final'!$AA$70="Catastrófico"),CONCATENATE("R10C",'Mapa final'!$O$70),"")</f>
        <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504" t="s">
        <v>112</v>
      </c>
      <c r="K56" s="505"/>
      <c r="L56" s="505"/>
      <c r="M56" s="505"/>
      <c r="N56" s="505"/>
      <c r="O56" s="506"/>
      <c r="P56" s="504" t="s">
        <v>111</v>
      </c>
      <c r="Q56" s="505"/>
      <c r="R56" s="505"/>
      <c r="S56" s="505"/>
      <c r="T56" s="505"/>
      <c r="U56" s="506"/>
      <c r="V56" s="504" t="s">
        <v>110</v>
      </c>
      <c r="W56" s="505"/>
      <c r="X56" s="505"/>
      <c r="Y56" s="505"/>
      <c r="Z56" s="505"/>
      <c r="AA56" s="506"/>
      <c r="AB56" s="504" t="s">
        <v>109</v>
      </c>
      <c r="AC56" s="513"/>
      <c r="AD56" s="505"/>
      <c r="AE56" s="505"/>
      <c r="AF56" s="505"/>
      <c r="AG56" s="506"/>
      <c r="AH56" s="504" t="s">
        <v>108</v>
      </c>
      <c r="AI56" s="505"/>
      <c r="AJ56" s="505"/>
      <c r="AK56" s="505"/>
      <c r="AL56" s="505"/>
      <c r="AM56" s="506"/>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507"/>
      <c r="K57" s="508"/>
      <c r="L57" s="508"/>
      <c r="M57" s="508"/>
      <c r="N57" s="508"/>
      <c r="O57" s="509"/>
      <c r="P57" s="507"/>
      <c r="Q57" s="508"/>
      <c r="R57" s="508"/>
      <c r="S57" s="508"/>
      <c r="T57" s="508"/>
      <c r="U57" s="509"/>
      <c r="V57" s="507"/>
      <c r="W57" s="508"/>
      <c r="X57" s="508"/>
      <c r="Y57" s="508"/>
      <c r="Z57" s="508"/>
      <c r="AA57" s="509"/>
      <c r="AB57" s="507"/>
      <c r="AC57" s="508"/>
      <c r="AD57" s="508"/>
      <c r="AE57" s="508"/>
      <c r="AF57" s="508"/>
      <c r="AG57" s="509"/>
      <c r="AH57" s="507"/>
      <c r="AI57" s="508"/>
      <c r="AJ57" s="508"/>
      <c r="AK57" s="508"/>
      <c r="AL57" s="508"/>
      <c r="AM57" s="509"/>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507"/>
      <c r="K58" s="508"/>
      <c r="L58" s="508"/>
      <c r="M58" s="508"/>
      <c r="N58" s="508"/>
      <c r="O58" s="509"/>
      <c r="P58" s="507"/>
      <c r="Q58" s="508"/>
      <c r="R58" s="508"/>
      <c r="S58" s="508"/>
      <c r="T58" s="508"/>
      <c r="U58" s="509"/>
      <c r="V58" s="507"/>
      <c r="W58" s="508"/>
      <c r="X58" s="508"/>
      <c r="Y58" s="508"/>
      <c r="Z58" s="508"/>
      <c r="AA58" s="509"/>
      <c r="AB58" s="507"/>
      <c r="AC58" s="508"/>
      <c r="AD58" s="508"/>
      <c r="AE58" s="508"/>
      <c r="AF58" s="508"/>
      <c r="AG58" s="509"/>
      <c r="AH58" s="507"/>
      <c r="AI58" s="508"/>
      <c r="AJ58" s="508"/>
      <c r="AK58" s="508"/>
      <c r="AL58" s="508"/>
      <c r="AM58" s="509"/>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507"/>
      <c r="K59" s="508"/>
      <c r="L59" s="508"/>
      <c r="M59" s="508"/>
      <c r="N59" s="508"/>
      <c r="O59" s="509"/>
      <c r="P59" s="507"/>
      <c r="Q59" s="508"/>
      <c r="R59" s="508"/>
      <c r="S59" s="508"/>
      <c r="T59" s="508"/>
      <c r="U59" s="509"/>
      <c r="V59" s="507"/>
      <c r="W59" s="508"/>
      <c r="X59" s="508"/>
      <c r="Y59" s="508"/>
      <c r="Z59" s="508"/>
      <c r="AA59" s="509"/>
      <c r="AB59" s="507"/>
      <c r="AC59" s="508"/>
      <c r="AD59" s="508"/>
      <c r="AE59" s="508"/>
      <c r="AF59" s="508"/>
      <c r="AG59" s="509"/>
      <c r="AH59" s="507"/>
      <c r="AI59" s="508"/>
      <c r="AJ59" s="508"/>
      <c r="AK59" s="508"/>
      <c r="AL59" s="508"/>
      <c r="AM59" s="509"/>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507"/>
      <c r="K60" s="508"/>
      <c r="L60" s="508"/>
      <c r="M60" s="508"/>
      <c r="N60" s="508"/>
      <c r="O60" s="509"/>
      <c r="P60" s="507"/>
      <c r="Q60" s="508"/>
      <c r="R60" s="508"/>
      <c r="S60" s="508"/>
      <c r="T60" s="508"/>
      <c r="U60" s="509"/>
      <c r="V60" s="507"/>
      <c r="W60" s="508"/>
      <c r="X60" s="508"/>
      <c r="Y60" s="508"/>
      <c r="Z60" s="508"/>
      <c r="AA60" s="509"/>
      <c r="AB60" s="507"/>
      <c r="AC60" s="508"/>
      <c r="AD60" s="508"/>
      <c r="AE60" s="508"/>
      <c r="AF60" s="508"/>
      <c r="AG60" s="509"/>
      <c r="AH60" s="507"/>
      <c r="AI60" s="508"/>
      <c r="AJ60" s="508"/>
      <c r="AK60" s="508"/>
      <c r="AL60" s="508"/>
      <c r="AM60" s="509"/>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ht="15.75" thickBot="1" x14ac:dyDescent="0.3">
      <c r="A61" s="82"/>
      <c r="B61" s="82"/>
      <c r="C61" s="82"/>
      <c r="D61" s="82"/>
      <c r="E61" s="82"/>
      <c r="F61" s="82"/>
      <c r="G61" s="82"/>
      <c r="H61" s="82"/>
      <c r="I61" s="82"/>
      <c r="J61" s="510"/>
      <c r="K61" s="511"/>
      <c r="L61" s="511"/>
      <c r="M61" s="511"/>
      <c r="N61" s="511"/>
      <c r="O61" s="512"/>
      <c r="P61" s="510"/>
      <c r="Q61" s="511"/>
      <c r="R61" s="511"/>
      <c r="S61" s="511"/>
      <c r="T61" s="511"/>
      <c r="U61" s="512"/>
      <c r="V61" s="510"/>
      <c r="W61" s="511"/>
      <c r="X61" s="511"/>
      <c r="Y61" s="511"/>
      <c r="Z61" s="511"/>
      <c r="AA61" s="512"/>
      <c r="AB61" s="510"/>
      <c r="AC61" s="511"/>
      <c r="AD61" s="511"/>
      <c r="AE61" s="511"/>
      <c r="AF61" s="511"/>
      <c r="AG61" s="512"/>
      <c r="AH61" s="510"/>
      <c r="AI61" s="511"/>
      <c r="AJ61" s="511"/>
      <c r="AK61" s="511"/>
      <c r="AL61" s="511"/>
      <c r="AM61" s="51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row>
    <row r="63" spans="1:80" ht="15" customHeight="1" x14ac:dyDescent="0.25">
      <c r="A63" s="82"/>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2"/>
      <c r="AV63" s="82"/>
      <c r="AW63" s="82"/>
      <c r="AX63" s="82"/>
      <c r="AY63" s="82"/>
      <c r="AZ63" s="82"/>
      <c r="BA63" s="82"/>
      <c r="BB63" s="82"/>
      <c r="BC63" s="82"/>
      <c r="BD63" s="82"/>
      <c r="BE63" s="82"/>
      <c r="BF63" s="82"/>
      <c r="BG63" s="82"/>
      <c r="BH63" s="82"/>
    </row>
    <row r="64" spans="1:80" ht="15" customHeight="1" x14ac:dyDescent="0.25">
      <c r="A64" s="82"/>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2"/>
      <c r="AV64" s="82"/>
      <c r="AW64" s="82"/>
      <c r="AX64" s="82"/>
      <c r="AY64" s="82"/>
      <c r="AZ64" s="82"/>
      <c r="BA64" s="82"/>
      <c r="BB64" s="82"/>
      <c r="BC64" s="82"/>
      <c r="BD64" s="82"/>
      <c r="BE64" s="82"/>
      <c r="BF64" s="82"/>
      <c r="BG64" s="82"/>
      <c r="BH64" s="82"/>
    </row>
    <row r="65" spans="1:6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row>
    <row r="66" spans="1:6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row>
    <row r="67" spans="1:6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row>
    <row r="68" spans="1:6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row>
    <row r="69" spans="1:6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row>
    <row r="70" spans="1:6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row>
    <row r="71" spans="1:6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row>
    <row r="72" spans="1:6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row>
    <row r="73" spans="1:6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row>
    <row r="74" spans="1:6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row>
    <row r="75" spans="1:6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row>
    <row r="76" spans="1:6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row>
    <row r="77" spans="1:6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row>
    <row r="78" spans="1:6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row>
    <row r="79" spans="1:6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row>
    <row r="80" spans="1:6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row>
    <row r="81" spans="1:60"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row>
    <row r="82" spans="1:60"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row>
    <row r="83" spans="1:60"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row>
    <row r="84" spans="1:60"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row>
    <row r="85" spans="1:60"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row>
    <row r="86" spans="1:60"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row>
    <row r="87" spans="1:60"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row>
    <row r="88" spans="1:60"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row>
    <row r="89" spans="1:60"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row>
    <row r="90" spans="1:60"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row>
    <row r="91" spans="1:60"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row>
    <row r="92" spans="1:60"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row>
    <row r="93" spans="1:60"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row>
    <row r="94" spans="1:60"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row>
    <row r="95" spans="1:60"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row>
    <row r="96" spans="1:60"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row>
    <row r="97" spans="1:60"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row>
    <row r="98" spans="1:60"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row>
    <row r="99" spans="1:60"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row>
    <row r="100" spans="1:60"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row>
    <row r="101" spans="1:60"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row>
    <row r="102" spans="1:60"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row>
    <row r="103" spans="1:60"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row>
    <row r="104" spans="1:60"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row>
    <row r="105" spans="1:60"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row>
    <row r="106" spans="1:60"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row>
    <row r="107" spans="1:60"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row>
    <row r="108" spans="1:60"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row>
    <row r="109" spans="1:60"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row>
    <row r="110" spans="1:60"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row>
    <row r="111" spans="1:60"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row>
    <row r="112" spans="1:60"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row>
    <row r="113" spans="1:60"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row>
    <row r="114" spans="1:60"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row>
    <row r="115" spans="1:60"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row>
    <row r="116" spans="1:60"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row>
    <row r="117" spans="1:60"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row>
    <row r="118" spans="1:60"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row>
    <row r="119" spans="1:60"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row>
    <row r="120" spans="1:60"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row>
    <row r="121" spans="1:60"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row>
    <row r="122" spans="1:60" x14ac:dyDescent="0.25">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row>
    <row r="123" spans="1:60" x14ac:dyDescent="0.25">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row>
    <row r="124" spans="1:60" x14ac:dyDescent="0.25">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row>
    <row r="125" spans="1:60" x14ac:dyDescent="0.2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row>
    <row r="126" spans="1:60" x14ac:dyDescent="0.25">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0" x14ac:dyDescent="0.25">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row>
    <row r="128" spans="1:60" x14ac:dyDescent="0.25">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row>
    <row r="129" spans="1:60" x14ac:dyDescent="0.25">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row r="130" spans="1:60" x14ac:dyDescent="0.25">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row>
    <row r="131" spans="1:60" x14ac:dyDescent="0.25">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row>
    <row r="132" spans="1:60" x14ac:dyDescent="0.25">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row>
    <row r="133" spans="1:60" x14ac:dyDescent="0.25">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row>
    <row r="134" spans="1:60" x14ac:dyDescent="0.25">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row>
    <row r="135" spans="1:60" x14ac:dyDescent="0.2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row>
    <row r="136" spans="1:60" x14ac:dyDescent="0.25">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row>
    <row r="137" spans="1:60" x14ac:dyDescent="0.25">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row>
    <row r="138" spans="1:60" x14ac:dyDescent="0.25">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row>
    <row r="139" spans="1:60" x14ac:dyDescent="0.25">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row>
    <row r="140" spans="1:60" x14ac:dyDescent="0.25">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row>
    <row r="141" spans="1:60" x14ac:dyDescent="0.25">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row>
    <row r="142" spans="1:60" x14ac:dyDescent="0.25">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row>
    <row r="143" spans="1:60" x14ac:dyDescent="0.25">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row>
    <row r="144" spans="1:60" x14ac:dyDescent="0.25">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row>
    <row r="145" spans="1:60" x14ac:dyDescent="0.25">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row>
    <row r="146" spans="1:60" x14ac:dyDescent="0.25">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row>
    <row r="147" spans="1:60" x14ac:dyDescent="0.25">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row>
    <row r="148" spans="1:60" x14ac:dyDescent="0.25">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row>
    <row r="149" spans="1:60" x14ac:dyDescent="0.25">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row>
    <row r="150" spans="1:60" x14ac:dyDescent="0.25">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row>
    <row r="151" spans="1:60" x14ac:dyDescent="0.2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row>
    <row r="152" spans="1:60" x14ac:dyDescent="0.25">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row>
    <row r="153" spans="1:60" x14ac:dyDescent="0.25">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row>
    <row r="154" spans="1:60" x14ac:dyDescent="0.25">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row>
    <row r="155" spans="1:60" x14ac:dyDescent="0.2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row>
    <row r="156" spans="1:60" x14ac:dyDescent="0.25">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row>
    <row r="157" spans="1:60" x14ac:dyDescent="0.25">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row>
    <row r="158" spans="1:60" x14ac:dyDescent="0.25">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row>
    <row r="159" spans="1:60" x14ac:dyDescent="0.25">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row>
    <row r="160" spans="1:60" x14ac:dyDescent="0.25">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row>
    <row r="161" spans="1:60" x14ac:dyDescent="0.25">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row>
    <row r="162" spans="1:60" x14ac:dyDescent="0.25">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row>
    <row r="163" spans="1:60" x14ac:dyDescent="0.25">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row>
    <row r="164" spans="1:60" x14ac:dyDescent="0.25">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row>
    <row r="165" spans="1:60" x14ac:dyDescent="0.25">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row>
    <row r="166" spans="1:60" x14ac:dyDescent="0.25">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row>
    <row r="167" spans="1:60" x14ac:dyDescent="0.25">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row>
    <row r="168" spans="1:60" x14ac:dyDescent="0.25">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row>
    <row r="169" spans="1:60" x14ac:dyDescent="0.25">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row>
    <row r="170" spans="1:60" x14ac:dyDescent="0.25">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row>
    <row r="171" spans="1:60" x14ac:dyDescent="0.25">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row>
    <row r="172" spans="1:60" x14ac:dyDescent="0.25">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row>
    <row r="173" spans="1:60" x14ac:dyDescent="0.25">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row>
    <row r="174" spans="1:60" x14ac:dyDescent="0.25">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row>
    <row r="175" spans="1:60" x14ac:dyDescent="0.25">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row>
    <row r="176" spans="1:60" x14ac:dyDescent="0.25">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row>
    <row r="177" spans="1:60" x14ac:dyDescent="0.25">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row>
    <row r="178" spans="1:60" x14ac:dyDescent="0.25">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row>
    <row r="179" spans="1:60" x14ac:dyDescent="0.25">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row>
    <row r="180" spans="1:60" x14ac:dyDescent="0.25">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row>
    <row r="181" spans="1:60" x14ac:dyDescent="0.25">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row>
    <row r="182" spans="1:60" x14ac:dyDescent="0.25">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row>
    <row r="183" spans="1:60" x14ac:dyDescent="0.25">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row>
    <row r="184" spans="1:60" x14ac:dyDescent="0.25">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row>
    <row r="185" spans="1:60" x14ac:dyDescent="0.25">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row>
    <row r="186" spans="1:60" x14ac:dyDescent="0.25">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row>
    <row r="187" spans="1:60" x14ac:dyDescent="0.25">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row>
    <row r="188" spans="1:60" x14ac:dyDescent="0.25">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row>
    <row r="189" spans="1:60" x14ac:dyDescent="0.25">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row>
    <row r="190" spans="1:60" x14ac:dyDescent="0.25">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row>
    <row r="191" spans="1:60" x14ac:dyDescent="0.25">
      <c r="A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row>
    <row r="192" spans="1:60" x14ac:dyDescent="0.25">
      <c r="A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row>
    <row r="193" spans="1:60" x14ac:dyDescent="0.25">
      <c r="A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row>
    <row r="194" spans="1:60" x14ac:dyDescent="0.25">
      <c r="A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row>
    <row r="195" spans="1:60" x14ac:dyDescent="0.25">
      <c r="A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row>
    <row r="196" spans="1:60" x14ac:dyDescent="0.25">
      <c r="A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row>
    <row r="197" spans="1:60" x14ac:dyDescent="0.25">
      <c r="A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row>
    <row r="198" spans="1:60" x14ac:dyDescent="0.25">
      <c r="A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row>
    <row r="199" spans="1:60" x14ac:dyDescent="0.25">
      <c r="A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row>
    <row r="200" spans="1:60" x14ac:dyDescent="0.25">
      <c r="A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row>
    <row r="201" spans="1:60" x14ac:dyDescent="0.25">
      <c r="A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row>
    <row r="202" spans="1:60" x14ac:dyDescent="0.25">
      <c r="A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row>
    <row r="203" spans="1:60" x14ac:dyDescent="0.25">
      <c r="A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row>
    <row r="204" spans="1:60" x14ac:dyDescent="0.25">
      <c r="A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row>
    <row r="205" spans="1:60" x14ac:dyDescent="0.25">
      <c r="A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row>
    <row r="206" spans="1:60" x14ac:dyDescent="0.25">
      <c r="A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row>
    <row r="207" spans="1:60" x14ac:dyDescent="0.25">
      <c r="A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row>
    <row r="208" spans="1:60" x14ac:dyDescent="0.25">
      <c r="A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row>
    <row r="209" spans="1:60" x14ac:dyDescent="0.25">
      <c r="A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row>
    <row r="210" spans="1:60" x14ac:dyDescent="0.25">
      <c r="A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row>
    <row r="211" spans="1:60" x14ac:dyDescent="0.25">
      <c r="A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row>
    <row r="212" spans="1:60" x14ac:dyDescent="0.25">
      <c r="A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row>
    <row r="213" spans="1:60" x14ac:dyDescent="0.25">
      <c r="A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row>
    <row r="214" spans="1:60" x14ac:dyDescent="0.25">
      <c r="A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row>
    <row r="215" spans="1:60" x14ac:dyDescent="0.25">
      <c r="A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row>
    <row r="216" spans="1:60" x14ac:dyDescent="0.25">
      <c r="A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row>
    <row r="217" spans="1:60" x14ac:dyDescent="0.25">
      <c r="A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row>
    <row r="218" spans="1:60" x14ac:dyDescent="0.25">
      <c r="A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row>
    <row r="219" spans="1:60" x14ac:dyDescent="0.25">
      <c r="A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row>
    <row r="220" spans="1:60" x14ac:dyDescent="0.25">
      <c r="A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row>
    <row r="221" spans="1:60" x14ac:dyDescent="0.25">
      <c r="A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row>
    <row r="222" spans="1:60" x14ac:dyDescent="0.25">
      <c r="A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row>
    <row r="223" spans="1:60" x14ac:dyDescent="0.25">
      <c r="A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row>
    <row r="224" spans="1:60" x14ac:dyDescent="0.25">
      <c r="A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row>
    <row r="225" spans="1:60" x14ac:dyDescent="0.25">
      <c r="A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row>
    <row r="226" spans="1:60" x14ac:dyDescent="0.25">
      <c r="A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row>
    <row r="227" spans="1:60" x14ac:dyDescent="0.25">
      <c r="A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row>
    <row r="228" spans="1:60" x14ac:dyDescent="0.25">
      <c r="A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row>
    <row r="229" spans="1:60" x14ac:dyDescent="0.25">
      <c r="A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row>
    <row r="230" spans="1:60" x14ac:dyDescent="0.25">
      <c r="A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row>
    <row r="231" spans="1:60" x14ac:dyDescent="0.25">
      <c r="A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row>
    <row r="232" spans="1:60" x14ac:dyDescent="0.25">
      <c r="A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row>
    <row r="233" spans="1:60" x14ac:dyDescent="0.25">
      <c r="A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row>
    <row r="234" spans="1:60" x14ac:dyDescent="0.25">
      <c r="A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row>
    <row r="235" spans="1:60" x14ac:dyDescent="0.25">
      <c r="A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row>
    <row r="236" spans="1:60" x14ac:dyDescent="0.25">
      <c r="A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row>
    <row r="237" spans="1:60" x14ac:dyDescent="0.25">
      <c r="A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row>
    <row r="238" spans="1:60" x14ac:dyDescent="0.25">
      <c r="A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row>
    <row r="239" spans="1:60" x14ac:dyDescent="0.25">
      <c r="A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row>
    <row r="240" spans="1:60" x14ac:dyDescent="0.25">
      <c r="A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row>
    <row r="241" spans="1:60" x14ac:dyDescent="0.25">
      <c r="A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row>
    <row r="242" spans="1:60" x14ac:dyDescent="0.25">
      <c r="A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row>
    <row r="243" spans="1:60" x14ac:dyDescent="0.25">
      <c r="A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row>
    <row r="244" spans="1:60" x14ac:dyDescent="0.25">
      <c r="A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row>
    <row r="245" spans="1:60" x14ac:dyDescent="0.25">
      <c r="A245" s="82"/>
    </row>
    <row r="246" spans="1:60" x14ac:dyDescent="0.25">
      <c r="A246" s="82"/>
    </row>
    <row r="247" spans="1:60" x14ac:dyDescent="0.25">
      <c r="A247" s="82"/>
    </row>
    <row r="248" spans="1:60" x14ac:dyDescent="0.25">
      <c r="A248" s="82"/>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D5" sqref="D5"/>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2"/>
      <c r="B1" s="554" t="s">
        <v>55</v>
      </c>
      <c r="C1" s="554"/>
      <c r="D1" s="554"/>
      <c r="E1" s="82"/>
      <c r="F1" s="82"/>
      <c r="G1" s="82"/>
      <c r="H1" s="82"/>
      <c r="I1" s="82"/>
      <c r="J1" s="82"/>
      <c r="K1" s="82"/>
      <c r="L1" s="82"/>
      <c r="M1" s="82"/>
      <c r="N1" s="82"/>
      <c r="O1" s="82"/>
      <c r="P1" s="82"/>
      <c r="Q1" s="82"/>
      <c r="R1" s="82"/>
      <c r="S1" s="82"/>
      <c r="T1" s="82"/>
      <c r="U1" s="82"/>
      <c r="V1" s="82"/>
      <c r="W1" s="82"/>
      <c r="X1" s="82"/>
      <c r="Y1" s="82"/>
      <c r="Z1" s="82"/>
      <c r="AA1" s="82"/>
      <c r="AB1" s="82"/>
      <c r="AC1" s="82"/>
      <c r="AD1" s="82"/>
      <c r="AE1" s="82"/>
    </row>
    <row r="2" spans="1:37" x14ac:dyDescent="0.25">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1:37" ht="25.5" x14ac:dyDescent="0.25">
      <c r="A3" s="82"/>
      <c r="B3" s="10"/>
      <c r="C3" s="11" t="s">
        <v>52</v>
      </c>
      <c r="D3" s="11" t="s">
        <v>4</v>
      </c>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7" ht="51" x14ac:dyDescent="0.25">
      <c r="A4" s="82"/>
      <c r="B4" s="12" t="s">
        <v>51</v>
      </c>
      <c r="C4" s="13" t="s">
        <v>102</v>
      </c>
      <c r="D4" s="14">
        <v>0.2</v>
      </c>
      <c r="E4" s="82"/>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1:37" ht="51" x14ac:dyDescent="0.25">
      <c r="A5" s="82"/>
      <c r="B5" s="15" t="s">
        <v>53</v>
      </c>
      <c r="C5" s="16" t="s">
        <v>103</v>
      </c>
      <c r="D5" s="17">
        <v>0.4</v>
      </c>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7" ht="51" x14ac:dyDescent="0.25">
      <c r="A6" s="82"/>
      <c r="B6" s="18" t="s">
        <v>107</v>
      </c>
      <c r="C6" s="16" t="s">
        <v>104</v>
      </c>
      <c r="D6" s="17">
        <v>0.6</v>
      </c>
      <c r="E6" s="82"/>
      <c r="F6" s="82"/>
      <c r="G6" s="82"/>
      <c r="H6" s="82"/>
      <c r="I6" s="82"/>
      <c r="J6" s="82"/>
      <c r="K6" s="82"/>
      <c r="L6" s="82"/>
      <c r="M6" s="82"/>
      <c r="N6" s="82"/>
      <c r="O6" s="82"/>
      <c r="P6" s="82"/>
      <c r="Q6" s="82"/>
      <c r="R6" s="82"/>
      <c r="S6" s="82"/>
      <c r="T6" s="82"/>
      <c r="U6" s="82"/>
      <c r="V6" s="82"/>
      <c r="W6" s="82"/>
      <c r="X6" s="82"/>
      <c r="Y6" s="82"/>
      <c r="Z6" s="82"/>
      <c r="AA6" s="82"/>
      <c r="AB6" s="82"/>
      <c r="AC6" s="82"/>
      <c r="AD6" s="82"/>
      <c r="AE6" s="82"/>
    </row>
    <row r="7" spans="1:37" ht="76.5" x14ac:dyDescent="0.25">
      <c r="A7" s="82"/>
      <c r="B7" s="19" t="s">
        <v>6</v>
      </c>
      <c r="C7" s="16" t="s">
        <v>105</v>
      </c>
      <c r="D7" s="17">
        <v>0.8</v>
      </c>
      <c r="E7" s="82"/>
      <c r="F7" s="82"/>
      <c r="G7" s="82"/>
      <c r="H7" s="82"/>
      <c r="I7" s="82"/>
      <c r="J7" s="82"/>
      <c r="K7" s="82"/>
      <c r="L7" s="82"/>
      <c r="M7" s="82"/>
      <c r="N7" s="82"/>
      <c r="O7" s="82"/>
      <c r="P7" s="82"/>
      <c r="Q7" s="82"/>
      <c r="R7" s="82"/>
      <c r="S7" s="82"/>
      <c r="T7" s="82"/>
      <c r="U7" s="82"/>
      <c r="V7" s="82"/>
      <c r="W7" s="82"/>
      <c r="X7" s="82"/>
      <c r="Y7" s="82"/>
      <c r="Z7" s="82"/>
      <c r="AA7" s="82"/>
      <c r="AB7" s="82"/>
      <c r="AC7" s="82"/>
      <c r="AD7" s="82"/>
      <c r="AE7" s="82"/>
    </row>
    <row r="8" spans="1:37" ht="51" x14ac:dyDescent="0.25">
      <c r="A8" s="82"/>
      <c r="B8" s="20" t="s">
        <v>54</v>
      </c>
      <c r="C8" s="16" t="s">
        <v>106</v>
      </c>
      <c r="D8" s="17">
        <v>1</v>
      </c>
      <c r="E8" s="82"/>
      <c r="F8" s="82"/>
      <c r="G8" s="82"/>
      <c r="H8" s="82"/>
      <c r="I8" s="82"/>
      <c r="J8" s="82"/>
      <c r="K8" s="82"/>
      <c r="L8" s="82"/>
      <c r="M8" s="82"/>
      <c r="N8" s="82"/>
      <c r="O8" s="82"/>
      <c r="P8" s="82"/>
      <c r="Q8" s="82"/>
      <c r="R8" s="82"/>
      <c r="S8" s="82"/>
      <c r="T8" s="82"/>
      <c r="U8" s="82"/>
      <c r="V8" s="82"/>
      <c r="W8" s="82"/>
      <c r="X8" s="82"/>
      <c r="Y8" s="82"/>
      <c r="Z8" s="82"/>
      <c r="AA8" s="82"/>
      <c r="AB8" s="82"/>
      <c r="AC8" s="82"/>
      <c r="AD8" s="82"/>
      <c r="AE8" s="82"/>
    </row>
    <row r="9" spans="1:37" x14ac:dyDescent="0.25">
      <c r="A9" s="82"/>
      <c r="B9" s="106"/>
      <c r="C9" s="106"/>
      <c r="D9" s="106"/>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row>
    <row r="10" spans="1:37" ht="16.5" x14ac:dyDescent="0.25">
      <c r="A10" s="82"/>
      <c r="B10" s="107"/>
      <c r="C10" s="106"/>
      <c r="D10" s="106"/>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37" x14ac:dyDescent="0.25">
      <c r="A11" s="82"/>
      <c r="B11" s="106"/>
      <c r="C11" s="106"/>
      <c r="D11" s="106"/>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1:37" x14ac:dyDescent="0.25">
      <c r="A12" s="82"/>
      <c r="B12" s="106"/>
      <c r="C12" s="106"/>
      <c r="D12" s="106"/>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row>
    <row r="13" spans="1:37" x14ac:dyDescent="0.25">
      <c r="A13" s="82"/>
      <c r="B13" s="106"/>
      <c r="C13" s="106"/>
      <c r="D13" s="106"/>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row>
    <row r="14" spans="1:37" x14ac:dyDescent="0.25">
      <c r="A14" s="82"/>
      <c r="B14" s="106"/>
      <c r="C14" s="106"/>
      <c r="D14" s="106"/>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row>
    <row r="15" spans="1:37" x14ac:dyDescent="0.25">
      <c r="A15" s="82"/>
      <c r="B15" s="106"/>
      <c r="C15" s="106"/>
      <c r="D15" s="106"/>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row>
    <row r="16" spans="1:37" x14ac:dyDescent="0.25">
      <c r="A16" s="82"/>
      <c r="B16" s="106"/>
      <c r="C16" s="106"/>
      <c r="D16" s="106"/>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row>
    <row r="17" spans="1:37" x14ac:dyDescent="0.25">
      <c r="A17" s="82"/>
      <c r="B17" s="106"/>
      <c r="C17" s="106"/>
      <c r="D17" s="106"/>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row>
    <row r="18" spans="1:37" x14ac:dyDescent="0.25">
      <c r="A18" s="82"/>
      <c r="B18" s="106"/>
      <c r="C18" s="106"/>
      <c r="D18" s="106"/>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1:37" x14ac:dyDescent="0.25">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row>
    <row r="20" spans="1:37" x14ac:dyDescent="0.2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row>
    <row r="21" spans="1:37" x14ac:dyDescent="0.25">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row>
    <row r="22" spans="1:37" x14ac:dyDescent="0.25">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7" x14ac:dyDescent="0.25">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7" x14ac:dyDescent="0.25">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7" x14ac:dyDescent="0.25">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7" x14ac:dyDescent="0.2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27" spans="1:37" x14ac:dyDescent="0.25">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row>
    <row r="28" spans="1:37" x14ac:dyDescent="0.2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row>
    <row r="29" spans="1:37" x14ac:dyDescent="0.25">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row>
    <row r="30" spans="1:37" x14ac:dyDescent="0.2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x14ac:dyDescent="0.25">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row>
    <row r="32" spans="1:37" x14ac:dyDescent="0.25">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1" x14ac:dyDescent="0.25">
      <c r="A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row>
    <row r="34" spans="1:31" x14ac:dyDescent="0.25">
      <c r="A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row>
    <row r="35" spans="1:31" x14ac:dyDescent="0.25">
      <c r="A35" s="82"/>
    </row>
    <row r="36" spans="1:31" x14ac:dyDescent="0.25">
      <c r="A36" s="82"/>
    </row>
    <row r="37" spans="1:31" x14ac:dyDescent="0.25">
      <c r="A37" s="82"/>
    </row>
    <row r="38" spans="1:31" x14ac:dyDescent="0.25">
      <c r="A38" s="82"/>
    </row>
    <row r="39" spans="1:31" x14ac:dyDescent="0.25">
      <c r="A39" s="82"/>
    </row>
    <row r="40" spans="1:31" x14ac:dyDescent="0.25">
      <c r="A40" s="82"/>
    </row>
    <row r="41" spans="1:31" x14ac:dyDescent="0.25">
      <c r="A41" s="82"/>
    </row>
    <row r="42" spans="1:31" x14ac:dyDescent="0.25">
      <c r="A42" s="82"/>
    </row>
    <row r="43" spans="1:31" x14ac:dyDescent="0.25">
      <c r="A43" s="82"/>
    </row>
    <row r="44" spans="1:31" x14ac:dyDescent="0.25">
      <c r="A44" s="82"/>
    </row>
    <row r="45" spans="1:31" x14ac:dyDescent="0.25">
      <c r="A45" s="82"/>
    </row>
    <row r="46" spans="1:31" x14ac:dyDescent="0.25">
      <c r="A46" s="82"/>
    </row>
    <row r="47" spans="1:31" x14ac:dyDescent="0.25">
      <c r="A47" s="82"/>
    </row>
    <row r="48" spans="1:31" x14ac:dyDescent="0.25">
      <c r="A48" s="82"/>
    </row>
    <row r="49" spans="1:1" x14ac:dyDescent="0.25">
      <c r="A49" s="82"/>
    </row>
    <row r="50" spans="1:1" x14ac:dyDescent="0.25">
      <c r="A50" s="82"/>
    </row>
    <row r="51" spans="1:1" x14ac:dyDescent="0.25">
      <c r="A51" s="82"/>
    </row>
    <row r="52" spans="1:1" x14ac:dyDescent="0.25">
      <c r="A52" s="82"/>
    </row>
    <row r="53" spans="1:1" x14ac:dyDescent="0.25">
      <c r="A53" s="82"/>
    </row>
    <row r="54" spans="1:1" x14ac:dyDescent="0.25">
      <c r="A54" s="82"/>
    </row>
    <row r="55" spans="1:1" x14ac:dyDescent="0.25">
      <c r="A55" s="82"/>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B7" sqref="B7"/>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2"/>
      <c r="B1" s="555" t="s">
        <v>63</v>
      </c>
      <c r="C1" s="555"/>
      <c r="D1" s="555"/>
      <c r="E1" s="82"/>
      <c r="F1" s="82"/>
      <c r="G1" s="82"/>
      <c r="H1" s="82"/>
      <c r="I1" s="82"/>
      <c r="J1" s="82"/>
      <c r="K1" s="82"/>
      <c r="L1" s="82"/>
      <c r="M1" s="82"/>
      <c r="N1" s="82"/>
      <c r="O1" s="82"/>
      <c r="P1" s="82"/>
      <c r="Q1" s="82"/>
      <c r="R1" s="82"/>
      <c r="S1" s="82"/>
      <c r="T1" s="82"/>
      <c r="U1" s="82"/>
    </row>
    <row r="2" spans="1:21" x14ac:dyDescent="0.25">
      <c r="A2" s="82"/>
      <c r="B2" s="82"/>
      <c r="C2" s="82"/>
      <c r="D2" s="82"/>
      <c r="E2" s="82"/>
      <c r="F2" s="82"/>
      <c r="G2" s="82"/>
      <c r="H2" s="82"/>
      <c r="I2" s="82"/>
      <c r="J2" s="82"/>
      <c r="K2" s="82"/>
      <c r="L2" s="82"/>
      <c r="M2" s="82"/>
      <c r="N2" s="82"/>
      <c r="O2" s="82"/>
      <c r="P2" s="82"/>
      <c r="Q2" s="82"/>
      <c r="R2" s="82"/>
      <c r="S2" s="82"/>
      <c r="T2" s="82"/>
      <c r="U2" s="82"/>
    </row>
    <row r="3" spans="1:21" ht="30" x14ac:dyDescent="0.25">
      <c r="A3" s="82"/>
      <c r="B3" s="103"/>
      <c r="C3" s="34" t="s">
        <v>56</v>
      </c>
      <c r="D3" s="34" t="s">
        <v>57</v>
      </c>
      <c r="E3" s="82"/>
      <c r="F3" s="82"/>
      <c r="G3" s="82"/>
      <c r="H3" s="82"/>
      <c r="I3" s="82"/>
      <c r="J3" s="82"/>
      <c r="K3" s="82"/>
      <c r="L3" s="82"/>
      <c r="M3" s="82"/>
      <c r="N3" s="82"/>
      <c r="O3" s="82"/>
      <c r="P3" s="82"/>
      <c r="Q3" s="82"/>
      <c r="R3" s="82"/>
      <c r="S3" s="82"/>
      <c r="T3" s="82"/>
      <c r="U3" s="82"/>
    </row>
    <row r="4" spans="1:21" ht="33.75" x14ac:dyDescent="0.25">
      <c r="A4" s="102" t="s">
        <v>83</v>
      </c>
      <c r="B4" s="37" t="s">
        <v>101</v>
      </c>
      <c r="C4" s="42" t="s">
        <v>158</v>
      </c>
      <c r="D4" s="35" t="s">
        <v>97</v>
      </c>
      <c r="E4" s="82"/>
      <c r="F4" s="82"/>
      <c r="G4" s="82"/>
      <c r="H4" s="82"/>
      <c r="I4" s="82"/>
      <c r="J4" s="82"/>
      <c r="K4" s="82"/>
      <c r="L4" s="82"/>
      <c r="M4" s="82"/>
      <c r="N4" s="82"/>
      <c r="O4" s="82"/>
      <c r="P4" s="82"/>
      <c r="Q4" s="82"/>
      <c r="R4" s="82"/>
      <c r="S4" s="82"/>
      <c r="T4" s="82"/>
      <c r="U4" s="82"/>
    </row>
    <row r="5" spans="1:21" ht="67.5" x14ac:dyDescent="0.25">
      <c r="A5" s="102" t="s">
        <v>84</v>
      </c>
      <c r="B5" s="38" t="s">
        <v>59</v>
      </c>
      <c r="C5" s="43" t="s">
        <v>93</v>
      </c>
      <c r="D5" s="36" t="s">
        <v>98</v>
      </c>
      <c r="E5" s="82"/>
      <c r="F5" s="82"/>
      <c r="G5" s="82"/>
      <c r="H5" s="82"/>
      <c r="I5" s="82"/>
      <c r="J5" s="82"/>
      <c r="K5" s="82"/>
      <c r="L5" s="82"/>
      <c r="M5" s="82"/>
      <c r="N5" s="82"/>
      <c r="O5" s="82"/>
      <c r="P5" s="82"/>
      <c r="Q5" s="82"/>
      <c r="R5" s="82"/>
      <c r="S5" s="82"/>
      <c r="T5" s="82"/>
      <c r="U5" s="82"/>
    </row>
    <row r="6" spans="1:21" ht="67.5" x14ac:dyDescent="0.25">
      <c r="A6" s="102" t="s">
        <v>81</v>
      </c>
      <c r="B6" s="39" t="s">
        <v>60</v>
      </c>
      <c r="C6" s="43" t="s">
        <v>94</v>
      </c>
      <c r="D6" s="36" t="s">
        <v>100</v>
      </c>
      <c r="E6" s="82"/>
      <c r="F6" s="82"/>
      <c r="G6" s="82"/>
      <c r="H6" s="82"/>
      <c r="I6" s="82"/>
      <c r="J6" s="82"/>
      <c r="K6" s="82"/>
      <c r="L6" s="82"/>
      <c r="M6" s="82"/>
      <c r="N6" s="82"/>
      <c r="O6" s="82"/>
      <c r="P6" s="82"/>
      <c r="Q6" s="82"/>
      <c r="R6" s="82"/>
      <c r="S6" s="82"/>
      <c r="T6" s="82"/>
      <c r="U6" s="82"/>
    </row>
    <row r="7" spans="1:21" ht="101.25" x14ac:dyDescent="0.25">
      <c r="A7" s="102" t="s">
        <v>7</v>
      </c>
      <c r="B7" s="40" t="s">
        <v>61</v>
      </c>
      <c r="C7" s="43" t="s">
        <v>95</v>
      </c>
      <c r="D7" s="36" t="s">
        <v>99</v>
      </c>
      <c r="E7" s="82"/>
      <c r="F7" s="82"/>
      <c r="G7" s="82"/>
      <c r="H7" s="82"/>
      <c r="I7" s="82"/>
      <c r="J7" s="82"/>
      <c r="K7" s="82"/>
      <c r="L7" s="82"/>
      <c r="M7" s="82"/>
      <c r="N7" s="82"/>
      <c r="O7" s="82"/>
      <c r="P7" s="82"/>
      <c r="Q7" s="82"/>
      <c r="R7" s="82"/>
      <c r="S7" s="82"/>
      <c r="T7" s="82"/>
      <c r="U7" s="82"/>
    </row>
    <row r="8" spans="1:21" ht="67.5" x14ac:dyDescent="0.25">
      <c r="A8" s="102" t="s">
        <v>85</v>
      </c>
      <c r="B8" s="41" t="s">
        <v>62</v>
      </c>
      <c r="C8" s="43" t="s">
        <v>96</v>
      </c>
      <c r="D8" s="36" t="s">
        <v>118</v>
      </c>
      <c r="E8" s="82"/>
      <c r="F8" s="82"/>
      <c r="G8" s="82"/>
      <c r="H8" s="82"/>
      <c r="I8" s="82"/>
      <c r="J8" s="82"/>
      <c r="K8" s="82"/>
      <c r="L8" s="82"/>
      <c r="M8" s="82"/>
      <c r="N8" s="82"/>
      <c r="O8" s="82"/>
      <c r="P8" s="82"/>
      <c r="Q8" s="82"/>
      <c r="R8" s="82"/>
      <c r="S8" s="82"/>
      <c r="T8" s="82"/>
      <c r="U8" s="82"/>
    </row>
    <row r="9" spans="1:21" ht="20.25" x14ac:dyDescent="0.25">
      <c r="A9" s="102"/>
      <c r="B9" s="102"/>
      <c r="C9" s="104"/>
      <c r="D9" s="104"/>
      <c r="E9" s="82"/>
      <c r="F9" s="82"/>
      <c r="G9" s="82"/>
      <c r="H9" s="82"/>
      <c r="I9" s="82"/>
      <c r="J9" s="82"/>
      <c r="K9" s="82"/>
      <c r="L9" s="82"/>
      <c r="M9" s="82"/>
      <c r="N9" s="82"/>
      <c r="O9" s="82"/>
      <c r="P9" s="82"/>
      <c r="Q9" s="82"/>
      <c r="R9" s="82"/>
      <c r="S9" s="82"/>
      <c r="T9" s="82"/>
      <c r="U9" s="82"/>
    </row>
    <row r="10" spans="1:21" ht="16.5" x14ac:dyDescent="0.25">
      <c r="A10" s="102"/>
      <c r="B10" s="105"/>
      <c r="C10" s="105"/>
      <c r="D10" s="105"/>
      <c r="E10" s="82"/>
      <c r="F10" s="82"/>
      <c r="G10" s="82"/>
      <c r="H10" s="82"/>
      <c r="I10" s="82"/>
      <c r="J10" s="82"/>
      <c r="K10" s="82"/>
      <c r="L10" s="82"/>
      <c r="M10" s="82"/>
      <c r="N10" s="82"/>
      <c r="O10" s="82"/>
      <c r="P10" s="82"/>
      <c r="Q10" s="82"/>
      <c r="R10" s="82"/>
      <c r="S10" s="82"/>
      <c r="T10" s="82"/>
      <c r="U10" s="82"/>
    </row>
    <row r="11" spans="1:21" x14ac:dyDescent="0.25">
      <c r="A11" s="102"/>
      <c r="B11" s="102" t="s">
        <v>91</v>
      </c>
      <c r="C11" s="102" t="s">
        <v>146</v>
      </c>
      <c r="D11" s="102" t="s">
        <v>153</v>
      </c>
      <c r="E11" s="82"/>
      <c r="F11" s="82"/>
      <c r="G11" s="82"/>
      <c r="H11" s="82"/>
      <c r="I11" s="82"/>
      <c r="J11" s="82"/>
      <c r="K11" s="82"/>
      <c r="L11" s="82"/>
      <c r="M11" s="82"/>
      <c r="N11" s="82"/>
      <c r="O11" s="82"/>
      <c r="P11" s="82"/>
      <c r="Q11" s="82"/>
      <c r="R11" s="82"/>
      <c r="S11" s="82"/>
      <c r="T11" s="82"/>
      <c r="U11" s="82"/>
    </row>
    <row r="12" spans="1:21" x14ac:dyDescent="0.25">
      <c r="A12" s="102"/>
      <c r="B12" s="102" t="s">
        <v>89</v>
      </c>
      <c r="C12" s="102" t="s">
        <v>150</v>
      </c>
      <c r="D12" s="102" t="s">
        <v>154</v>
      </c>
      <c r="E12" s="82"/>
      <c r="F12" s="82"/>
      <c r="G12" s="82"/>
      <c r="H12" s="82"/>
      <c r="I12" s="82"/>
      <c r="J12" s="82"/>
      <c r="K12" s="82"/>
      <c r="L12" s="82"/>
      <c r="M12" s="82"/>
      <c r="N12" s="82"/>
      <c r="O12" s="82"/>
      <c r="P12" s="82"/>
      <c r="Q12" s="82"/>
      <c r="R12" s="82"/>
      <c r="S12" s="82"/>
      <c r="T12" s="82"/>
      <c r="U12" s="82"/>
    </row>
    <row r="13" spans="1:21" x14ac:dyDescent="0.25">
      <c r="A13" s="102"/>
      <c r="B13" s="102"/>
      <c r="C13" s="102" t="s">
        <v>149</v>
      </c>
      <c r="D13" s="102" t="s">
        <v>155</v>
      </c>
      <c r="E13" s="82"/>
      <c r="F13" s="82"/>
      <c r="G13" s="82"/>
      <c r="H13" s="82"/>
      <c r="I13" s="82"/>
      <c r="J13" s="82"/>
      <c r="K13" s="82"/>
      <c r="L13" s="82"/>
      <c r="M13" s="82"/>
      <c r="N13" s="82"/>
      <c r="O13" s="82"/>
      <c r="P13" s="82"/>
      <c r="Q13" s="82"/>
      <c r="R13" s="82"/>
      <c r="S13" s="82"/>
      <c r="T13" s="82"/>
      <c r="U13" s="82"/>
    </row>
    <row r="14" spans="1:21" x14ac:dyDescent="0.25">
      <c r="A14" s="102"/>
      <c r="B14" s="102"/>
      <c r="C14" s="102" t="s">
        <v>151</v>
      </c>
      <c r="D14" s="102" t="s">
        <v>156</v>
      </c>
      <c r="E14" s="82"/>
      <c r="F14" s="82"/>
      <c r="G14" s="82"/>
      <c r="H14" s="82"/>
      <c r="I14" s="82"/>
      <c r="J14" s="82"/>
      <c r="K14" s="82"/>
      <c r="L14" s="82"/>
      <c r="M14" s="82"/>
      <c r="N14" s="82"/>
      <c r="O14" s="82"/>
      <c r="P14" s="82"/>
      <c r="Q14" s="82"/>
      <c r="R14" s="82"/>
      <c r="S14" s="82"/>
      <c r="T14" s="82"/>
      <c r="U14" s="82"/>
    </row>
    <row r="15" spans="1:21" x14ac:dyDescent="0.25">
      <c r="A15" s="102"/>
      <c r="B15" s="102"/>
      <c r="C15" s="102" t="s">
        <v>152</v>
      </c>
      <c r="D15" s="102" t="s">
        <v>157</v>
      </c>
      <c r="E15" s="82"/>
      <c r="F15" s="82"/>
      <c r="G15" s="82"/>
      <c r="H15" s="82"/>
      <c r="I15" s="82"/>
      <c r="J15" s="82"/>
      <c r="K15" s="82"/>
      <c r="L15" s="82"/>
      <c r="M15" s="82"/>
      <c r="N15" s="82"/>
      <c r="O15" s="82"/>
      <c r="P15" s="82"/>
      <c r="Q15" s="82"/>
      <c r="R15" s="82"/>
      <c r="S15" s="82"/>
      <c r="T15" s="82"/>
      <c r="U15" s="82"/>
    </row>
    <row r="16" spans="1:21" x14ac:dyDescent="0.25">
      <c r="A16" s="102"/>
      <c r="B16" s="102"/>
      <c r="C16" s="102"/>
      <c r="D16" s="102"/>
      <c r="E16" s="82"/>
      <c r="F16" s="82"/>
      <c r="G16" s="82"/>
      <c r="H16" s="82"/>
      <c r="I16" s="82"/>
      <c r="J16" s="82"/>
      <c r="K16" s="82"/>
      <c r="L16" s="82"/>
      <c r="M16" s="82"/>
      <c r="N16" s="82"/>
      <c r="O16" s="82"/>
    </row>
    <row r="17" spans="1:15" x14ac:dyDescent="0.25">
      <c r="A17" s="102"/>
      <c r="B17" s="102"/>
      <c r="C17" s="102"/>
      <c r="D17" s="102"/>
      <c r="E17" s="82"/>
      <c r="F17" s="82"/>
      <c r="G17" s="82"/>
      <c r="H17" s="82"/>
      <c r="I17" s="82"/>
      <c r="J17" s="82"/>
      <c r="K17" s="82"/>
      <c r="L17" s="82"/>
      <c r="M17" s="82"/>
      <c r="N17" s="82"/>
      <c r="O17" s="82"/>
    </row>
    <row r="18" spans="1:15" x14ac:dyDescent="0.25">
      <c r="A18" s="102"/>
      <c r="B18" s="106"/>
      <c r="C18" s="106"/>
      <c r="D18" s="106"/>
      <c r="E18" s="82"/>
      <c r="F18" s="82"/>
      <c r="G18" s="82"/>
      <c r="H18" s="82"/>
      <c r="I18" s="82"/>
      <c r="J18" s="82"/>
      <c r="K18" s="82"/>
      <c r="L18" s="82"/>
      <c r="M18" s="82"/>
      <c r="N18" s="82"/>
      <c r="O18" s="82"/>
    </row>
    <row r="19" spans="1:15" x14ac:dyDescent="0.25">
      <c r="A19" s="102"/>
      <c r="B19" s="106"/>
      <c r="C19" s="106"/>
      <c r="D19" s="106"/>
      <c r="E19" s="82"/>
      <c r="F19" s="82"/>
      <c r="G19" s="82"/>
      <c r="H19" s="82"/>
      <c r="I19" s="82"/>
      <c r="J19" s="82"/>
      <c r="K19" s="82"/>
      <c r="L19" s="82"/>
      <c r="M19" s="82"/>
      <c r="N19" s="82"/>
      <c r="O19" s="82"/>
    </row>
    <row r="20" spans="1:15" x14ac:dyDescent="0.25">
      <c r="A20" s="102"/>
      <c r="B20" s="106"/>
      <c r="C20" s="106"/>
      <c r="D20" s="106"/>
      <c r="E20" s="82"/>
      <c r="F20" s="82"/>
      <c r="G20" s="82"/>
      <c r="H20" s="82"/>
      <c r="I20" s="82"/>
      <c r="J20" s="82"/>
      <c r="K20" s="82"/>
      <c r="L20" s="82"/>
      <c r="M20" s="82"/>
      <c r="N20" s="82"/>
      <c r="O20" s="82"/>
    </row>
    <row r="21" spans="1:15" x14ac:dyDescent="0.25">
      <c r="A21" s="102"/>
      <c r="B21" s="106"/>
      <c r="C21" s="106"/>
      <c r="D21" s="106"/>
      <c r="E21" s="82"/>
      <c r="F21" s="82"/>
      <c r="G21" s="82"/>
      <c r="H21" s="82"/>
      <c r="I21" s="82"/>
      <c r="J21" s="82"/>
      <c r="K21" s="82"/>
      <c r="L21" s="82"/>
      <c r="M21" s="82"/>
      <c r="N21" s="82"/>
      <c r="O21" s="82"/>
    </row>
    <row r="22" spans="1:15" ht="20.25" x14ac:dyDescent="0.25">
      <c r="A22" s="102"/>
      <c r="B22" s="102"/>
      <c r="C22" s="104"/>
      <c r="D22" s="104"/>
      <c r="E22" s="82"/>
      <c r="F22" s="82"/>
      <c r="G22" s="82"/>
      <c r="H22" s="82"/>
      <c r="I22" s="82"/>
      <c r="J22" s="82"/>
      <c r="K22" s="82"/>
      <c r="L22" s="82"/>
      <c r="M22" s="82"/>
      <c r="N22" s="82"/>
      <c r="O22" s="82"/>
    </row>
    <row r="23" spans="1:15" ht="20.25" x14ac:dyDescent="0.25">
      <c r="A23" s="102"/>
      <c r="B23" s="102"/>
      <c r="C23" s="104"/>
      <c r="D23" s="104"/>
      <c r="E23" s="82"/>
      <c r="F23" s="82"/>
      <c r="G23" s="82"/>
      <c r="H23" s="82"/>
      <c r="I23" s="82"/>
      <c r="J23" s="82"/>
      <c r="K23" s="82"/>
      <c r="L23" s="82"/>
      <c r="M23" s="82"/>
      <c r="N23" s="82"/>
      <c r="O23" s="82"/>
    </row>
    <row r="24" spans="1:15" ht="20.25" x14ac:dyDescent="0.25">
      <c r="A24" s="102"/>
      <c r="B24" s="102"/>
      <c r="C24" s="104"/>
      <c r="D24" s="104"/>
      <c r="E24" s="82"/>
      <c r="F24" s="82"/>
      <c r="G24" s="82"/>
      <c r="H24" s="82"/>
      <c r="I24" s="82"/>
      <c r="J24" s="82"/>
      <c r="K24" s="82"/>
      <c r="L24" s="82"/>
      <c r="M24" s="82"/>
      <c r="N24" s="82"/>
      <c r="O24" s="82"/>
    </row>
    <row r="25" spans="1:15" ht="20.25" x14ac:dyDescent="0.25">
      <c r="A25" s="102"/>
      <c r="B25" s="102"/>
      <c r="C25" s="104"/>
      <c r="D25" s="104"/>
      <c r="E25" s="82"/>
      <c r="F25" s="82"/>
      <c r="G25" s="82"/>
      <c r="H25" s="82"/>
      <c r="I25" s="82"/>
      <c r="J25" s="82"/>
      <c r="K25" s="82"/>
      <c r="L25" s="82"/>
      <c r="M25" s="82"/>
      <c r="N25" s="82"/>
      <c r="O25" s="82"/>
    </row>
    <row r="26" spans="1:15" ht="20.25" x14ac:dyDescent="0.25">
      <c r="A26" s="102"/>
      <c r="B26" s="102"/>
      <c r="C26" s="104"/>
      <c r="D26" s="104"/>
      <c r="E26" s="82"/>
      <c r="F26" s="82"/>
      <c r="G26" s="82"/>
      <c r="H26" s="82"/>
      <c r="I26" s="82"/>
      <c r="J26" s="82"/>
      <c r="K26" s="82"/>
      <c r="L26" s="82"/>
      <c r="M26" s="82"/>
      <c r="N26" s="82"/>
      <c r="O26" s="82"/>
    </row>
    <row r="27" spans="1:15" ht="20.25" x14ac:dyDescent="0.25">
      <c r="A27" s="102"/>
      <c r="B27" s="102"/>
      <c r="C27" s="104"/>
      <c r="D27" s="104"/>
      <c r="E27" s="82"/>
      <c r="F27" s="82"/>
      <c r="G27" s="82"/>
      <c r="H27" s="82"/>
      <c r="I27" s="82"/>
      <c r="J27" s="82"/>
      <c r="K27" s="82"/>
      <c r="L27" s="82"/>
      <c r="M27" s="82"/>
      <c r="N27" s="82"/>
      <c r="O27" s="82"/>
    </row>
    <row r="28" spans="1:15" ht="20.25" x14ac:dyDescent="0.25">
      <c r="A28" s="102"/>
      <c r="B28" s="102"/>
      <c r="C28" s="104"/>
      <c r="D28" s="104"/>
      <c r="E28" s="82"/>
      <c r="F28" s="82"/>
      <c r="G28" s="82"/>
      <c r="H28" s="82"/>
      <c r="I28" s="82"/>
      <c r="J28" s="82"/>
      <c r="K28" s="82"/>
      <c r="L28" s="82"/>
      <c r="M28" s="82"/>
      <c r="N28" s="82"/>
      <c r="O28" s="82"/>
    </row>
    <row r="29" spans="1:15" ht="20.25" x14ac:dyDescent="0.25">
      <c r="A29" s="102"/>
      <c r="B29" s="102"/>
      <c r="C29" s="104"/>
      <c r="D29" s="104"/>
      <c r="E29" s="82"/>
      <c r="F29" s="82"/>
      <c r="G29" s="82"/>
      <c r="H29" s="82"/>
      <c r="I29" s="82"/>
      <c r="J29" s="82"/>
      <c r="K29" s="82"/>
      <c r="L29" s="82"/>
      <c r="M29" s="82"/>
      <c r="N29" s="82"/>
      <c r="O29" s="82"/>
    </row>
    <row r="30" spans="1:15" ht="20.25" x14ac:dyDescent="0.25">
      <c r="A30" s="102"/>
      <c r="B30" s="102"/>
      <c r="C30" s="104"/>
      <c r="D30" s="104"/>
      <c r="E30" s="82"/>
      <c r="F30" s="82"/>
      <c r="G30" s="82"/>
      <c r="H30" s="82"/>
      <c r="I30" s="82"/>
      <c r="J30" s="82"/>
      <c r="K30" s="82"/>
      <c r="L30" s="82"/>
      <c r="M30" s="82"/>
      <c r="N30" s="82"/>
      <c r="O30" s="82"/>
    </row>
    <row r="31" spans="1:15" ht="20.25" x14ac:dyDescent="0.25">
      <c r="A31" s="102"/>
      <c r="B31" s="102"/>
      <c r="C31" s="104"/>
      <c r="D31" s="104"/>
      <c r="E31" s="82"/>
      <c r="F31" s="82"/>
      <c r="G31" s="82"/>
      <c r="H31" s="82"/>
      <c r="I31" s="82"/>
      <c r="J31" s="82"/>
      <c r="K31" s="82"/>
      <c r="L31" s="82"/>
      <c r="M31" s="82"/>
      <c r="N31" s="82"/>
      <c r="O31" s="82"/>
    </row>
    <row r="32" spans="1:15" ht="20.25" x14ac:dyDescent="0.25">
      <c r="A32" s="102"/>
      <c r="B32" s="102"/>
      <c r="C32" s="104"/>
      <c r="D32" s="104"/>
      <c r="E32" s="82"/>
      <c r="F32" s="82"/>
      <c r="G32" s="82"/>
      <c r="H32" s="82"/>
      <c r="I32" s="82"/>
      <c r="J32" s="82"/>
      <c r="K32" s="82"/>
      <c r="L32" s="82"/>
      <c r="M32" s="82"/>
      <c r="N32" s="82"/>
      <c r="O32" s="82"/>
    </row>
    <row r="33" spans="1:15" ht="20.25" x14ac:dyDescent="0.25">
      <c r="A33" s="102"/>
      <c r="B33" s="102"/>
      <c r="C33" s="104"/>
      <c r="D33" s="104"/>
      <c r="E33" s="82"/>
      <c r="F33" s="82"/>
      <c r="G33" s="82"/>
      <c r="H33" s="82"/>
      <c r="I33" s="82"/>
      <c r="J33" s="82"/>
      <c r="K33" s="82"/>
      <c r="L33" s="82"/>
      <c r="M33" s="82"/>
      <c r="N33" s="82"/>
      <c r="O33" s="82"/>
    </row>
    <row r="34" spans="1:15" ht="20.25" x14ac:dyDescent="0.25">
      <c r="A34" s="102"/>
      <c r="B34" s="102"/>
      <c r="C34" s="104"/>
      <c r="D34" s="104"/>
      <c r="E34" s="82"/>
      <c r="F34" s="82"/>
      <c r="G34" s="82"/>
      <c r="H34" s="82"/>
      <c r="I34" s="82"/>
      <c r="J34" s="82"/>
      <c r="K34" s="82"/>
      <c r="L34" s="82"/>
      <c r="M34" s="82"/>
      <c r="N34" s="82"/>
      <c r="O34" s="82"/>
    </row>
    <row r="35" spans="1:15" ht="20.25" x14ac:dyDescent="0.25">
      <c r="A35" s="102"/>
      <c r="B35" s="102"/>
      <c r="C35" s="104"/>
      <c r="D35" s="104"/>
      <c r="E35" s="82"/>
      <c r="F35" s="82"/>
      <c r="G35" s="82"/>
      <c r="H35" s="82"/>
      <c r="I35" s="82"/>
      <c r="J35" s="82"/>
      <c r="K35" s="82"/>
      <c r="L35" s="82"/>
      <c r="M35" s="82"/>
      <c r="N35" s="82"/>
      <c r="O35" s="82"/>
    </row>
    <row r="36" spans="1:15" ht="20.25" x14ac:dyDescent="0.25">
      <c r="A36" s="102"/>
      <c r="B36" s="102"/>
      <c r="C36" s="104"/>
      <c r="D36" s="104"/>
      <c r="E36" s="82"/>
      <c r="F36" s="82"/>
      <c r="G36" s="82"/>
      <c r="H36" s="82"/>
      <c r="I36" s="82"/>
      <c r="J36" s="82"/>
      <c r="K36" s="82"/>
      <c r="L36" s="82"/>
      <c r="M36" s="82"/>
      <c r="N36" s="82"/>
      <c r="O36" s="82"/>
    </row>
    <row r="37" spans="1:15" ht="20.25" x14ac:dyDescent="0.25">
      <c r="A37" s="102"/>
      <c r="B37" s="102"/>
      <c r="C37" s="104"/>
      <c r="D37" s="104"/>
      <c r="E37" s="82"/>
      <c r="F37" s="82"/>
      <c r="G37" s="82"/>
      <c r="H37" s="82"/>
      <c r="I37" s="82"/>
      <c r="J37" s="82"/>
      <c r="K37" s="82"/>
      <c r="L37" s="82"/>
      <c r="M37" s="82"/>
      <c r="N37" s="82"/>
      <c r="O37" s="82"/>
    </row>
    <row r="38" spans="1:15" ht="20.25" x14ac:dyDescent="0.25">
      <c r="A38" s="102"/>
      <c r="B38" s="102"/>
      <c r="C38" s="104"/>
      <c r="D38" s="104"/>
      <c r="E38" s="82"/>
      <c r="F38" s="82"/>
      <c r="G38" s="82"/>
      <c r="H38" s="82"/>
      <c r="I38" s="82"/>
      <c r="J38" s="82"/>
      <c r="K38" s="82"/>
      <c r="L38" s="82"/>
      <c r="M38" s="82"/>
      <c r="N38" s="82"/>
      <c r="O38" s="82"/>
    </row>
    <row r="39" spans="1:15" ht="20.25" x14ac:dyDescent="0.25">
      <c r="A39" s="102"/>
      <c r="B39" s="102"/>
      <c r="C39" s="104"/>
      <c r="D39" s="104"/>
      <c r="E39" s="82"/>
      <c r="F39" s="82"/>
      <c r="G39" s="82"/>
      <c r="H39" s="82"/>
      <c r="I39" s="82"/>
      <c r="J39" s="82"/>
      <c r="K39" s="82"/>
      <c r="L39" s="82"/>
      <c r="M39" s="82"/>
      <c r="N39" s="82"/>
      <c r="O39" s="82"/>
    </row>
    <row r="40" spans="1:15" ht="20.25" x14ac:dyDescent="0.25">
      <c r="A40" s="102"/>
      <c r="B40" s="102"/>
      <c r="C40" s="104"/>
      <c r="D40" s="104"/>
      <c r="E40" s="82"/>
      <c r="F40" s="82"/>
      <c r="G40" s="82"/>
      <c r="H40" s="82"/>
      <c r="I40" s="82"/>
      <c r="J40" s="82"/>
      <c r="K40" s="82"/>
      <c r="L40" s="82"/>
      <c r="M40" s="82"/>
      <c r="N40" s="82"/>
      <c r="O40" s="82"/>
    </row>
    <row r="41" spans="1:15" ht="20.25" x14ac:dyDescent="0.25">
      <c r="A41" s="102"/>
      <c r="B41" s="102"/>
      <c r="C41" s="104"/>
      <c r="D41" s="104"/>
      <c r="E41" s="82"/>
      <c r="F41" s="82"/>
      <c r="G41" s="82"/>
      <c r="H41" s="82"/>
      <c r="I41" s="82"/>
      <c r="J41" s="82"/>
      <c r="K41" s="82"/>
      <c r="L41" s="82"/>
      <c r="M41" s="82"/>
      <c r="N41" s="82"/>
      <c r="O41" s="82"/>
    </row>
    <row r="42" spans="1:15" ht="20.25" x14ac:dyDescent="0.25">
      <c r="A42" s="102"/>
      <c r="B42" s="102"/>
      <c r="C42" s="104"/>
      <c r="D42" s="104"/>
      <c r="E42" s="82"/>
      <c r="F42" s="82"/>
      <c r="G42" s="82"/>
      <c r="H42" s="82"/>
      <c r="I42" s="82"/>
      <c r="J42" s="82"/>
      <c r="K42" s="82"/>
      <c r="L42" s="82"/>
      <c r="M42" s="82"/>
      <c r="N42" s="82"/>
      <c r="O42" s="82"/>
    </row>
    <row r="43" spans="1:15" ht="20.25" x14ac:dyDescent="0.25">
      <c r="A43" s="102"/>
      <c r="B43" s="102"/>
      <c r="C43" s="104"/>
      <c r="D43" s="104"/>
      <c r="E43" s="82"/>
      <c r="F43" s="82"/>
      <c r="G43" s="82"/>
      <c r="H43" s="82"/>
      <c r="I43" s="82"/>
      <c r="J43" s="82"/>
      <c r="K43" s="82"/>
      <c r="L43" s="82"/>
      <c r="M43" s="82"/>
      <c r="N43" s="82"/>
      <c r="O43" s="82"/>
    </row>
    <row r="44" spans="1:15" ht="20.25" x14ac:dyDescent="0.25">
      <c r="A44" s="102"/>
      <c r="B44" s="102"/>
      <c r="C44" s="104"/>
      <c r="D44" s="104"/>
      <c r="E44" s="82"/>
      <c r="F44" s="82"/>
      <c r="G44" s="82"/>
      <c r="H44" s="82"/>
      <c r="I44" s="82"/>
      <c r="J44" s="82"/>
      <c r="K44" s="82"/>
      <c r="L44" s="82"/>
      <c r="M44" s="82"/>
      <c r="N44" s="82"/>
      <c r="O44" s="82"/>
    </row>
    <row r="45" spans="1:15" ht="20.25" x14ac:dyDescent="0.25">
      <c r="A45" s="102"/>
      <c r="B45" s="102"/>
      <c r="C45" s="104"/>
      <c r="D45" s="104"/>
      <c r="E45" s="82"/>
      <c r="F45" s="82"/>
      <c r="G45" s="82"/>
      <c r="H45" s="82"/>
      <c r="I45" s="82"/>
      <c r="J45" s="82"/>
      <c r="K45" s="82"/>
      <c r="L45" s="82"/>
      <c r="M45" s="82"/>
      <c r="N45" s="82"/>
      <c r="O45" s="82"/>
    </row>
    <row r="46" spans="1:15" ht="20.25" x14ac:dyDescent="0.25">
      <c r="A46" s="102"/>
      <c r="B46" s="102"/>
      <c r="C46" s="104"/>
      <c r="D46" s="104"/>
      <c r="E46" s="82"/>
      <c r="F46" s="82"/>
      <c r="G46" s="82"/>
      <c r="H46" s="82"/>
      <c r="I46" s="82"/>
      <c r="J46" s="82"/>
      <c r="K46" s="82"/>
      <c r="L46" s="82"/>
      <c r="M46" s="82"/>
      <c r="N46" s="82"/>
      <c r="O46" s="82"/>
    </row>
    <row r="47" spans="1:15" ht="20.25" x14ac:dyDescent="0.25">
      <c r="A47" s="102"/>
      <c r="B47" s="102"/>
      <c r="C47" s="104"/>
      <c r="D47" s="104"/>
      <c r="E47" s="82"/>
      <c r="F47" s="82"/>
      <c r="G47" s="82"/>
      <c r="H47" s="82"/>
      <c r="I47" s="82"/>
      <c r="J47" s="82"/>
      <c r="K47" s="82"/>
      <c r="L47" s="82"/>
      <c r="M47" s="82"/>
      <c r="N47" s="82"/>
      <c r="O47" s="82"/>
    </row>
    <row r="48" spans="1:15" ht="20.25" x14ac:dyDescent="0.25">
      <c r="A48" s="102"/>
      <c r="B48" s="102"/>
      <c r="C48" s="104"/>
      <c r="D48" s="104"/>
      <c r="E48" s="82"/>
      <c r="F48" s="82"/>
      <c r="G48" s="82"/>
      <c r="H48" s="82"/>
      <c r="I48" s="82"/>
      <c r="J48" s="82"/>
      <c r="K48" s="82"/>
      <c r="L48" s="82"/>
      <c r="M48" s="82"/>
      <c r="N48" s="82"/>
      <c r="O48" s="82"/>
    </row>
    <row r="49" spans="1:15" ht="20.25" x14ac:dyDescent="0.25">
      <c r="A49" s="102"/>
      <c r="B49" s="102"/>
      <c r="C49" s="104"/>
      <c r="D49" s="104"/>
      <c r="E49" s="82"/>
      <c r="F49" s="82"/>
      <c r="G49" s="82"/>
      <c r="H49" s="82"/>
      <c r="I49" s="82"/>
      <c r="J49" s="82"/>
      <c r="K49" s="82"/>
      <c r="L49" s="82"/>
      <c r="M49" s="82"/>
      <c r="N49" s="82"/>
      <c r="O49" s="82"/>
    </row>
    <row r="50" spans="1:15" ht="20.25" x14ac:dyDescent="0.25">
      <c r="A50" s="102"/>
      <c r="B50" s="102"/>
      <c r="C50" s="104"/>
      <c r="D50" s="104"/>
      <c r="E50" s="82"/>
      <c r="F50" s="82"/>
      <c r="G50" s="82"/>
      <c r="H50" s="82"/>
      <c r="I50" s="82"/>
      <c r="J50" s="82"/>
      <c r="K50" s="82"/>
      <c r="L50" s="82"/>
      <c r="M50" s="82"/>
      <c r="N50" s="82"/>
      <c r="O50" s="82"/>
    </row>
    <row r="51" spans="1:15" ht="20.25" x14ac:dyDescent="0.25">
      <c r="A51" s="102"/>
      <c r="B51" s="102"/>
      <c r="C51" s="104"/>
      <c r="D51" s="104"/>
      <c r="E51" s="82"/>
      <c r="F51" s="82"/>
      <c r="G51" s="82"/>
      <c r="H51" s="82"/>
      <c r="I51" s="82"/>
      <c r="J51" s="82"/>
      <c r="K51" s="82"/>
      <c r="L51" s="82"/>
      <c r="M51" s="82"/>
      <c r="N51" s="82"/>
      <c r="O51" s="82"/>
    </row>
    <row r="52" spans="1:15" ht="20.25" x14ac:dyDescent="0.25">
      <c r="A52" s="102"/>
      <c r="B52" s="22"/>
      <c r="C52" s="32"/>
      <c r="D52" s="32"/>
    </row>
    <row r="53" spans="1:15" ht="20.25" x14ac:dyDescent="0.25">
      <c r="A53" s="102"/>
      <c r="B53" s="22"/>
      <c r="C53" s="32"/>
      <c r="D53" s="32"/>
    </row>
    <row r="54" spans="1:15" ht="20.25" x14ac:dyDescent="0.25">
      <c r="A54" s="102"/>
      <c r="B54" s="22"/>
      <c r="C54" s="32"/>
      <c r="D54" s="32"/>
    </row>
    <row r="55" spans="1:15" ht="20.25" x14ac:dyDescent="0.25">
      <c r="A55" s="102"/>
      <c r="B55" s="22"/>
      <c r="C55" s="32"/>
      <c r="D55" s="32"/>
    </row>
    <row r="56" spans="1:15" ht="20.25" x14ac:dyDescent="0.25">
      <c r="A56" s="102"/>
      <c r="B56" s="22"/>
      <c r="C56" s="32"/>
      <c r="D56" s="32"/>
    </row>
    <row r="57" spans="1:15" ht="20.25" x14ac:dyDescent="0.25">
      <c r="A57" s="102"/>
      <c r="B57" s="22"/>
      <c r="C57" s="32"/>
      <c r="D57" s="32"/>
    </row>
    <row r="58" spans="1:15" ht="20.25" x14ac:dyDescent="0.25">
      <c r="A58" s="102"/>
      <c r="B58" s="22"/>
      <c r="C58" s="32"/>
      <c r="D58" s="32"/>
    </row>
    <row r="59" spans="1:15" ht="20.25" x14ac:dyDescent="0.25">
      <c r="A59" s="102"/>
      <c r="B59" s="22"/>
      <c r="C59" s="32"/>
      <c r="D59" s="32"/>
    </row>
    <row r="60" spans="1:15" ht="20.25" x14ac:dyDescent="0.25">
      <c r="A60" s="102"/>
      <c r="B60" s="22"/>
      <c r="C60" s="32"/>
      <c r="D60" s="32"/>
    </row>
    <row r="61" spans="1:15" ht="20.25" x14ac:dyDescent="0.25">
      <c r="A61" s="102"/>
      <c r="B61" s="22"/>
      <c r="C61" s="32"/>
      <c r="D61" s="32"/>
    </row>
    <row r="62" spans="1:15" ht="20.25" x14ac:dyDescent="0.25">
      <c r="A62" s="102"/>
      <c r="B62" s="22"/>
      <c r="C62" s="32"/>
      <c r="D62" s="32"/>
    </row>
    <row r="63" spans="1:15" ht="20.25" x14ac:dyDescent="0.25">
      <c r="A63" s="102"/>
      <c r="B63" s="22"/>
      <c r="C63" s="32"/>
      <c r="D63" s="32"/>
    </row>
    <row r="64" spans="1:15" ht="20.25" x14ac:dyDescent="0.25">
      <c r="A64" s="102"/>
      <c r="B64" s="22"/>
      <c r="C64" s="32"/>
      <c r="D64" s="32"/>
    </row>
    <row r="65" spans="1:4" ht="20.25" x14ac:dyDescent="0.25">
      <c r="A65" s="102"/>
      <c r="B65" s="22"/>
      <c r="C65" s="32"/>
      <c r="D65" s="32"/>
    </row>
    <row r="66" spans="1:4" ht="20.25" x14ac:dyDescent="0.25">
      <c r="A66" s="102"/>
      <c r="B66" s="22"/>
      <c r="C66" s="32"/>
      <c r="D66" s="32"/>
    </row>
    <row r="67" spans="1:4" ht="20.25" x14ac:dyDescent="0.25">
      <c r="A67" s="102"/>
      <c r="B67" s="22"/>
      <c r="C67" s="32"/>
      <c r="D67" s="32"/>
    </row>
    <row r="68" spans="1:4" ht="20.25" x14ac:dyDescent="0.25">
      <c r="A68" s="102"/>
      <c r="B68" s="22"/>
      <c r="C68" s="32"/>
      <c r="D68" s="32"/>
    </row>
    <row r="69" spans="1:4" ht="20.25" x14ac:dyDescent="0.25">
      <c r="A69" s="102"/>
      <c r="B69" s="22"/>
      <c r="C69" s="32"/>
      <c r="D69" s="32"/>
    </row>
    <row r="70" spans="1:4" ht="20.25" x14ac:dyDescent="0.25">
      <c r="A70" s="102"/>
      <c r="B70" s="22"/>
      <c r="C70" s="32"/>
      <c r="D70" s="32"/>
    </row>
    <row r="71" spans="1:4" ht="20.25" x14ac:dyDescent="0.25">
      <c r="A71" s="102"/>
      <c r="B71" s="22"/>
      <c r="C71" s="32"/>
      <c r="D71" s="32"/>
    </row>
    <row r="72" spans="1:4" ht="20.25" x14ac:dyDescent="0.25">
      <c r="A72" s="102"/>
      <c r="B72" s="22"/>
      <c r="C72" s="32"/>
      <c r="D72" s="32"/>
    </row>
    <row r="73" spans="1:4" ht="20.25" x14ac:dyDescent="0.25">
      <c r="A73" s="102"/>
      <c r="B73" s="22"/>
      <c r="C73" s="32"/>
      <c r="D73" s="32"/>
    </row>
    <row r="74" spans="1:4" ht="20.25" x14ac:dyDescent="0.25">
      <c r="A74" s="102"/>
      <c r="B74" s="22"/>
      <c r="C74" s="32"/>
      <c r="D74" s="32"/>
    </row>
    <row r="75" spans="1:4" ht="20.25" x14ac:dyDescent="0.25">
      <c r="A75" s="102"/>
      <c r="B75" s="22"/>
      <c r="C75" s="32"/>
      <c r="D75" s="32"/>
    </row>
    <row r="76" spans="1:4" ht="20.25" x14ac:dyDescent="0.25">
      <c r="A76" s="102"/>
      <c r="B76" s="22"/>
      <c r="C76" s="32"/>
      <c r="D76" s="32"/>
    </row>
    <row r="77" spans="1:4" ht="20.25" x14ac:dyDescent="0.25">
      <c r="A77" s="102"/>
      <c r="B77" s="22"/>
      <c r="C77" s="32"/>
      <c r="D77" s="32"/>
    </row>
    <row r="78" spans="1:4" ht="20.25" x14ac:dyDescent="0.25">
      <c r="A78" s="102"/>
      <c r="B78" s="22"/>
      <c r="C78" s="32"/>
      <c r="D78" s="32"/>
    </row>
    <row r="79" spans="1:4" ht="20.25" x14ac:dyDescent="0.25">
      <c r="A79" s="102"/>
      <c r="B79" s="22"/>
      <c r="C79" s="32"/>
      <c r="D79" s="32"/>
    </row>
    <row r="80" spans="1:4" ht="20.25" x14ac:dyDescent="0.25">
      <c r="A80" s="102"/>
      <c r="B80" s="22"/>
      <c r="C80" s="32"/>
      <c r="D80" s="32"/>
    </row>
    <row r="81" spans="1:4" ht="20.25" x14ac:dyDescent="0.25">
      <c r="A81" s="102"/>
      <c r="B81" s="22"/>
      <c r="C81" s="32"/>
      <c r="D81" s="32"/>
    </row>
    <row r="82" spans="1:4" ht="20.25" x14ac:dyDescent="0.25">
      <c r="A82" s="102"/>
      <c r="B82" s="22"/>
      <c r="C82" s="32"/>
      <c r="D82" s="32"/>
    </row>
    <row r="83" spans="1:4" ht="20.25" x14ac:dyDescent="0.25">
      <c r="A83" s="102"/>
      <c r="B83" s="22"/>
      <c r="C83" s="32"/>
      <c r="D83" s="32"/>
    </row>
    <row r="84" spans="1:4" ht="20.25" x14ac:dyDescent="0.25">
      <c r="A84" s="102"/>
      <c r="B84" s="22"/>
      <c r="C84" s="32"/>
      <c r="D84" s="32"/>
    </row>
    <row r="85" spans="1:4" ht="20.25" x14ac:dyDescent="0.25">
      <c r="A85" s="102"/>
      <c r="B85" s="22"/>
      <c r="C85" s="32"/>
      <c r="D85" s="32"/>
    </row>
    <row r="86" spans="1:4" ht="20.25" x14ac:dyDescent="0.25">
      <c r="A86" s="102"/>
      <c r="B86" s="22"/>
      <c r="C86" s="32"/>
      <c r="D86" s="32"/>
    </row>
    <row r="87" spans="1:4" ht="20.25" x14ac:dyDescent="0.25">
      <c r="A87" s="102"/>
      <c r="B87" s="22"/>
      <c r="C87" s="32"/>
      <c r="D87" s="32"/>
    </row>
    <row r="88" spans="1:4" ht="20.25" x14ac:dyDescent="0.25">
      <c r="A88" s="102"/>
      <c r="B88" s="22"/>
      <c r="C88" s="32"/>
      <c r="D88" s="32"/>
    </row>
    <row r="89" spans="1:4" ht="20.25" x14ac:dyDescent="0.25">
      <c r="A89" s="102"/>
      <c r="B89" s="22"/>
      <c r="C89" s="32"/>
      <c r="D89" s="32"/>
    </row>
    <row r="90" spans="1:4" ht="20.25" x14ac:dyDescent="0.25">
      <c r="A90" s="102"/>
      <c r="B90" s="22"/>
      <c r="C90" s="32"/>
      <c r="D90" s="32"/>
    </row>
    <row r="91" spans="1:4" ht="20.25" x14ac:dyDescent="0.25">
      <c r="A91" s="102"/>
      <c r="B91" s="22"/>
      <c r="C91" s="32"/>
      <c r="D91" s="32"/>
    </row>
    <row r="92" spans="1:4" ht="20.25" x14ac:dyDescent="0.25">
      <c r="A92" s="102"/>
      <c r="B92" s="22"/>
      <c r="C92" s="32"/>
      <c r="D92" s="32"/>
    </row>
    <row r="93" spans="1:4" ht="20.25" x14ac:dyDescent="0.25">
      <c r="A93" s="102"/>
      <c r="B93" s="22"/>
      <c r="C93" s="32"/>
      <c r="D93" s="32"/>
    </row>
    <row r="94" spans="1:4" ht="20.25" x14ac:dyDescent="0.25">
      <c r="A94" s="102"/>
      <c r="B94" s="22"/>
      <c r="C94" s="32"/>
      <c r="D94" s="32"/>
    </row>
    <row r="95" spans="1:4" ht="20.25" x14ac:dyDescent="0.25">
      <c r="A95" s="102"/>
      <c r="B95" s="22"/>
      <c r="C95" s="32"/>
      <c r="D95" s="32"/>
    </row>
    <row r="96" spans="1:4" ht="20.25" x14ac:dyDescent="0.25">
      <c r="A96" s="102"/>
      <c r="B96" s="22"/>
      <c r="C96" s="32"/>
      <c r="D96" s="32"/>
    </row>
    <row r="97" spans="1:4" ht="20.25" x14ac:dyDescent="0.25">
      <c r="A97" s="102"/>
      <c r="B97" s="22"/>
      <c r="C97" s="32"/>
      <c r="D97" s="32"/>
    </row>
    <row r="98" spans="1:4" ht="20.25" x14ac:dyDescent="0.25">
      <c r="A98" s="102"/>
      <c r="B98" s="22"/>
      <c r="C98" s="32"/>
      <c r="D98" s="32"/>
    </row>
    <row r="99" spans="1:4" ht="20.25" x14ac:dyDescent="0.25">
      <c r="A99" s="102"/>
      <c r="B99" s="22"/>
      <c r="C99" s="32"/>
      <c r="D99" s="32"/>
    </row>
    <row r="100" spans="1:4" ht="20.25" x14ac:dyDescent="0.25">
      <c r="A100" s="102"/>
      <c r="B100" s="22"/>
      <c r="C100" s="32"/>
      <c r="D100" s="32"/>
    </row>
    <row r="101" spans="1:4" ht="20.25" x14ac:dyDescent="0.25">
      <c r="A101" s="102"/>
      <c r="B101" s="22"/>
      <c r="C101" s="32"/>
      <c r="D101" s="32"/>
    </row>
    <row r="102" spans="1:4" ht="20.25" x14ac:dyDescent="0.25">
      <c r="A102" s="102"/>
      <c r="B102" s="22"/>
      <c r="C102" s="32"/>
      <c r="D102" s="32"/>
    </row>
    <row r="103" spans="1:4" ht="20.25" x14ac:dyDescent="0.25">
      <c r="A103" s="102"/>
      <c r="B103" s="22"/>
      <c r="C103" s="32"/>
      <c r="D103" s="32"/>
    </row>
    <row r="104" spans="1:4" ht="20.25" x14ac:dyDescent="0.25">
      <c r="A104" s="102"/>
      <c r="B104" s="22"/>
      <c r="C104" s="32"/>
      <c r="D104" s="32"/>
    </row>
    <row r="105" spans="1:4" ht="20.25" x14ac:dyDescent="0.25">
      <c r="A105" s="102"/>
      <c r="B105" s="22"/>
      <c r="C105" s="32"/>
      <c r="D105" s="32"/>
    </row>
    <row r="106" spans="1:4" ht="20.25" x14ac:dyDescent="0.25">
      <c r="A106" s="102"/>
      <c r="B106" s="22"/>
      <c r="C106" s="32"/>
      <c r="D106" s="32"/>
    </row>
    <row r="107" spans="1:4" ht="20.25" x14ac:dyDescent="0.25">
      <c r="A107" s="102"/>
      <c r="B107" s="22"/>
      <c r="C107" s="32"/>
      <c r="D107" s="32"/>
    </row>
    <row r="108" spans="1:4" ht="20.25" x14ac:dyDescent="0.25">
      <c r="A108" s="102"/>
      <c r="B108" s="22"/>
      <c r="C108" s="32"/>
      <c r="D108" s="32"/>
    </row>
    <row r="109" spans="1:4" ht="20.25" x14ac:dyDescent="0.25">
      <c r="A109" s="102"/>
      <c r="B109" s="22"/>
      <c r="C109" s="32"/>
      <c r="D109" s="32"/>
    </row>
    <row r="110" spans="1:4" ht="20.25" x14ac:dyDescent="0.25">
      <c r="A110" s="102"/>
      <c r="B110" s="22"/>
      <c r="C110" s="32"/>
      <c r="D110" s="32"/>
    </row>
    <row r="111" spans="1:4" ht="20.25" x14ac:dyDescent="0.25">
      <c r="A111" s="102"/>
      <c r="B111" s="22"/>
      <c r="C111" s="32"/>
      <c r="D111" s="32"/>
    </row>
    <row r="112" spans="1:4" ht="20.25" x14ac:dyDescent="0.25">
      <c r="A112" s="102"/>
      <c r="B112" s="22"/>
      <c r="C112" s="32"/>
      <c r="D112" s="32"/>
    </row>
    <row r="113" spans="1:4" ht="20.25" x14ac:dyDescent="0.25">
      <c r="A113" s="102"/>
      <c r="B113" s="22"/>
      <c r="C113" s="32"/>
      <c r="D113" s="32"/>
    </row>
    <row r="114" spans="1:4" ht="20.25" x14ac:dyDescent="0.25">
      <c r="A114" s="102"/>
      <c r="B114" s="22"/>
      <c r="C114" s="32"/>
      <c r="D114" s="32"/>
    </row>
    <row r="115" spans="1:4" ht="20.25" x14ac:dyDescent="0.25">
      <c r="A115" s="102"/>
      <c r="B115" s="22"/>
      <c r="C115" s="32"/>
      <c r="D115" s="32"/>
    </row>
    <row r="116" spans="1:4" ht="20.25" x14ac:dyDescent="0.25">
      <c r="A116" s="102"/>
      <c r="B116" s="22"/>
      <c r="C116" s="32"/>
      <c r="D116" s="32"/>
    </row>
    <row r="117" spans="1:4" ht="20.25" x14ac:dyDescent="0.25">
      <c r="A117" s="102"/>
      <c r="B117" s="22"/>
      <c r="C117" s="32"/>
      <c r="D117" s="32"/>
    </row>
    <row r="118" spans="1:4" ht="20.25" x14ac:dyDescent="0.25">
      <c r="A118" s="102"/>
      <c r="B118" s="22"/>
      <c r="C118" s="32"/>
      <c r="D118" s="32"/>
    </row>
    <row r="119" spans="1:4" ht="20.25" x14ac:dyDescent="0.25">
      <c r="A119" s="102"/>
      <c r="B119" s="22"/>
      <c r="C119" s="32"/>
      <c r="D119" s="32"/>
    </row>
    <row r="120" spans="1:4" ht="20.25" x14ac:dyDescent="0.25">
      <c r="A120" s="102"/>
      <c r="B120" s="22"/>
      <c r="C120" s="32"/>
      <c r="D120" s="32"/>
    </row>
    <row r="121" spans="1:4" ht="20.25" x14ac:dyDescent="0.25">
      <c r="A121" s="102"/>
      <c r="B121" s="22"/>
      <c r="C121" s="32"/>
      <c r="D121" s="32"/>
    </row>
    <row r="122" spans="1:4" ht="20.25" x14ac:dyDescent="0.25">
      <c r="A122" s="102"/>
      <c r="B122" s="22"/>
      <c r="C122" s="32"/>
      <c r="D122" s="32"/>
    </row>
    <row r="123" spans="1:4" ht="20.25" x14ac:dyDescent="0.25">
      <c r="A123" s="102"/>
      <c r="B123" s="22"/>
      <c r="C123" s="32"/>
      <c r="D123" s="32"/>
    </row>
    <row r="124" spans="1:4" ht="20.25" x14ac:dyDescent="0.25">
      <c r="A124" s="102"/>
      <c r="B124" s="22"/>
      <c r="C124" s="32"/>
      <c r="D124" s="32"/>
    </row>
    <row r="125" spans="1:4" ht="20.25" x14ac:dyDescent="0.25">
      <c r="A125" s="102"/>
      <c r="B125" s="22"/>
      <c r="C125" s="32"/>
      <c r="D125" s="32"/>
    </row>
    <row r="126" spans="1:4" ht="20.25" x14ac:dyDescent="0.25">
      <c r="A126" s="102"/>
      <c r="B126" s="22"/>
      <c r="C126" s="32"/>
      <c r="D126" s="32"/>
    </row>
    <row r="127" spans="1:4" ht="20.25" x14ac:dyDescent="0.25">
      <c r="A127" s="102"/>
      <c r="B127" s="22"/>
      <c r="C127" s="32"/>
      <c r="D127" s="32"/>
    </row>
    <row r="128" spans="1:4" ht="20.25" x14ac:dyDescent="0.25">
      <c r="A128" s="102"/>
      <c r="B128" s="22"/>
      <c r="C128" s="32"/>
      <c r="D128" s="32"/>
    </row>
    <row r="129" spans="1:4" ht="20.25" x14ac:dyDescent="0.25">
      <c r="A129" s="102"/>
      <c r="B129" s="22"/>
      <c r="C129" s="32"/>
      <c r="D129" s="32"/>
    </row>
    <row r="130" spans="1:4" ht="20.25" x14ac:dyDescent="0.25">
      <c r="A130" s="102"/>
      <c r="B130" s="22"/>
      <c r="C130" s="32"/>
      <c r="D130" s="32"/>
    </row>
    <row r="131" spans="1:4" ht="20.25" x14ac:dyDescent="0.25">
      <c r="A131" s="102"/>
      <c r="B131" s="22"/>
      <c r="C131" s="32"/>
      <c r="D131" s="32"/>
    </row>
    <row r="132" spans="1:4" ht="20.25" x14ac:dyDescent="0.25">
      <c r="A132" s="102"/>
      <c r="B132" s="22"/>
      <c r="C132" s="32"/>
      <c r="D132" s="32"/>
    </row>
    <row r="133" spans="1:4" ht="20.25" x14ac:dyDescent="0.25">
      <c r="A133" s="102"/>
      <c r="B133" s="22"/>
      <c r="C133" s="32"/>
      <c r="D133" s="32"/>
    </row>
    <row r="134" spans="1:4" ht="20.25" x14ac:dyDescent="0.25">
      <c r="A134" s="102"/>
      <c r="B134" s="22"/>
      <c r="C134" s="32"/>
      <c r="D134" s="32"/>
    </row>
    <row r="135" spans="1:4" ht="20.25" x14ac:dyDescent="0.25">
      <c r="A135" s="102"/>
      <c r="B135" s="22"/>
      <c r="C135" s="32"/>
      <c r="D135" s="32"/>
    </row>
    <row r="136" spans="1:4" ht="20.25" x14ac:dyDescent="0.25">
      <c r="A136" s="102"/>
      <c r="B136" s="22"/>
      <c r="C136" s="32"/>
      <c r="D136" s="32"/>
    </row>
    <row r="137" spans="1:4" ht="20.25" x14ac:dyDescent="0.25">
      <c r="A137" s="102"/>
      <c r="B137" s="22"/>
      <c r="C137" s="32"/>
      <c r="D137" s="32"/>
    </row>
    <row r="138" spans="1:4" ht="20.25" x14ac:dyDescent="0.25">
      <c r="A138" s="102"/>
      <c r="B138" s="22"/>
      <c r="C138" s="32"/>
      <c r="D138" s="32"/>
    </row>
    <row r="139" spans="1:4" ht="20.25" x14ac:dyDescent="0.25">
      <c r="A139" s="102"/>
      <c r="B139" s="22"/>
      <c r="C139" s="32"/>
      <c r="D139" s="32"/>
    </row>
    <row r="140" spans="1:4" ht="20.25" x14ac:dyDescent="0.25">
      <c r="A140" s="102"/>
      <c r="B140" s="22"/>
      <c r="C140" s="32"/>
      <c r="D140" s="32"/>
    </row>
    <row r="141" spans="1:4" ht="20.25" x14ac:dyDescent="0.25">
      <c r="A141" s="102"/>
      <c r="B141" s="22"/>
      <c r="C141" s="32"/>
      <c r="D141" s="32"/>
    </row>
    <row r="142" spans="1:4" ht="20.25" x14ac:dyDescent="0.25">
      <c r="A142" s="102"/>
      <c r="B142" s="22"/>
      <c r="C142" s="32"/>
      <c r="D142" s="32"/>
    </row>
    <row r="143" spans="1:4" ht="20.25" x14ac:dyDescent="0.25">
      <c r="A143" s="102"/>
      <c r="B143" s="22"/>
      <c r="C143" s="32"/>
      <c r="D143" s="32"/>
    </row>
    <row r="144" spans="1:4" ht="20.25" x14ac:dyDescent="0.25">
      <c r="A144" s="102"/>
      <c r="B144" s="22"/>
      <c r="C144" s="32"/>
      <c r="D144" s="32"/>
    </row>
    <row r="145" spans="1:4" ht="20.25" x14ac:dyDescent="0.25">
      <c r="A145" s="102"/>
      <c r="B145" s="22"/>
      <c r="C145" s="32"/>
      <c r="D145" s="32"/>
    </row>
    <row r="146" spans="1:4" ht="20.25" x14ac:dyDescent="0.25">
      <c r="A146" s="102"/>
      <c r="B146" s="22"/>
      <c r="C146" s="32"/>
      <c r="D146" s="32"/>
    </row>
    <row r="147" spans="1:4" ht="20.25" x14ac:dyDescent="0.25">
      <c r="A147" s="102"/>
      <c r="B147" s="22"/>
      <c r="C147" s="32"/>
      <c r="D147" s="32"/>
    </row>
    <row r="148" spans="1:4" ht="20.25" x14ac:dyDescent="0.25">
      <c r="A148" s="102"/>
      <c r="B148" s="22"/>
      <c r="C148" s="32"/>
      <c r="D148" s="32"/>
    </row>
    <row r="149" spans="1:4" ht="20.25" x14ac:dyDescent="0.25">
      <c r="A149" s="102"/>
      <c r="B149" s="22"/>
      <c r="C149" s="32"/>
      <c r="D149" s="32"/>
    </row>
    <row r="150" spans="1:4" ht="20.25" x14ac:dyDescent="0.25">
      <c r="A150" s="102"/>
      <c r="B150" s="22"/>
      <c r="C150" s="32"/>
      <c r="D150" s="32"/>
    </row>
    <row r="151" spans="1:4" ht="20.25" x14ac:dyDescent="0.25">
      <c r="A151" s="102"/>
      <c r="B151" s="22"/>
      <c r="C151" s="32"/>
      <c r="D151" s="32"/>
    </row>
    <row r="152" spans="1:4" ht="20.25" x14ac:dyDescent="0.25">
      <c r="A152" s="102"/>
      <c r="B152" s="22"/>
      <c r="C152" s="32"/>
      <c r="D152" s="32"/>
    </row>
    <row r="153" spans="1:4" ht="20.25" x14ac:dyDescent="0.25">
      <c r="A153" s="102"/>
      <c r="B153" s="22"/>
      <c r="C153" s="32"/>
      <c r="D153" s="32"/>
    </row>
    <row r="154" spans="1:4" ht="20.25" x14ac:dyDescent="0.25">
      <c r="A154" s="102"/>
      <c r="B154" s="22"/>
      <c r="C154" s="32"/>
      <c r="D154" s="32"/>
    </row>
    <row r="155" spans="1:4" ht="20.25" x14ac:dyDescent="0.25">
      <c r="A155" s="102"/>
      <c r="B155" s="22"/>
      <c r="C155" s="32"/>
      <c r="D155" s="32"/>
    </row>
    <row r="156" spans="1:4" ht="20.25" x14ac:dyDescent="0.25">
      <c r="A156" s="102"/>
      <c r="B156" s="22"/>
      <c r="C156" s="32"/>
      <c r="D156" s="32"/>
    </row>
    <row r="157" spans="1:4" ht="20.25" x14ac:dyDescent="0.25">
      <c r="A157" s="102"/>
      <c r="B157" s="22"/>
      <c r="C157" s="32"/>
      <c r="D157" s="32"/>
    </row>
    <row r="158" spans="1:4" ht="20.25" x14ac:dyDescent="0.25">
      <c r="A158" s="102"/>
      <c r="B158" s="22"/>
      <c r="C158" s="32"/>
      <c r="D158" s="32"/>
    </row>
    <row r="159" spans="1:4" ht="20.25" x14ac:dyDescent="0.25">
      <c r="A159" s="102"/>
      <c r="B159" s="22"/>
      <c r="C159" s="32"/>
      <c r="D159" s="32"/>
    </row>
    <row r="160" spans="1:4" ht="20.25" x14ac:dyDescent="0.25">
      <c r="A160" s="102"/>
      <c r="B160" s="22"/>
      <c r="C160" s="32"/>
      <c r="D160" s="32"/>
    </row>
    <row r="161" spans="1:4" ht="20.25" x14ac:dyDescent="0.25">
      <c r="A161" s="102"/>
      <c r="B161" s="22"/>
      <c r="C161" s="32"/>
      <c r="D161" s="32"/>
    </row>
    <row r="162" spans="1:4" ht="20.25" x14ac:dyDescent="0.25">
      <c r="A162" s="102"/>
      <c r="B162" s="22"/>
      <c r="C162" s="32"/>
      <c r="D162" s="32"/>
    </row>
    <row r="163" spans="1:4" ht="20.25" x14ac:dyDescent="0.25">
      <c r="A163" s="102"/>
      <c r="B163" s="22"/>
      <c r="C163" s="32"/>
      <c r="D163" s="32"/>
    </row>
    <row r="164" spans="1:4" ht="20.25" x14ac:dyDescent="0.25">
      <c r="A164" s="102"/>
      <c r="B164" s="22"/>
      <c r="C164" s="32"/>
      <c r="D164" s="32"/>
    </row>
    <row r="165" spans="1:4" ht="20.25" x14ac:dyDescent="0.25">
      <c r="A165" s="102"/>
      <c r="B165" s="22"/>
      <c r="C165" s="32"/>
      <c r="D165" s="32"/>
    </row>
    <row r="166" spans="1:4" ht="20.25" x14ac:dyDescent="0.25">
      <c r="A166" s="102"/>
      <c r="B166" s="22"/>
      <c r="C166" s="32"/>
      <c r="D166" s="32"/>
    </row>
    <row r="167" spans="1:4" ht="20.25" x14ac:dyDescent="0.25">
      <c r="A167" s="102"/>
      <c r="B167" s="22"/>
      <c r="C167" s="32"/>
      <c r="D167" s="32"/>
    </row>
    <row r="168" spans="1:4" ht="20.25" x14ac:dyDescent="0.25">
      <c r="A168" s="102"/>
      <c r="B168" s="22"/>
      <c r="C168" s="32"/>
      <c r="D168" s="32"/>
    </row>
    <row r="169" spans="1:4" ht="20.25" x14ac:dyDescent="0.25">
      <c r="A169" s="102"/>
      <c r="B169" s="22"/>
      <c r="C169" s="32"/>
      <c r="D169" s="32"/>
    </row>
    <row r="170" spans="1:4" ht="20.25" x14ac:dyDescent="0.25">
      <c r="A170" s="102"/>
      <c r="B170" s="22"/>
      <c r="C170" s="32"/>
      <c r="D170" s="32"/>
    </row>
    <row r="171" spans="1:4" ht="20.25" x14ac:dyDescent="0.25">
      <c r="A171" s="102"/>
      <c r="B171" s="22"/>
      <c r="C171" s="32"/>
      <c r="D171" s="32"/>
    </row>
    <row r="172" spans="1:4" ht="20.25" x14ac:dyDescent="0.25">
      <c r="A172" s="102"/>
      <c r="B172" s="22"/>
      <c r="C172" s="32"/>
      <c r="D172" s="32"/>
    </row>
    <row r="173" spans="1:4" ht="20.25" x14ac:dyDescent="0.25">
      <c r="A173" s="102"/>
      <c r="B173" s="22"/>
      <c r="C173" s="32"/>
      <c r="D173" s="32"/>
    </row>
    <row r="174" spans="1:4" ht="20.25" x14ac:dyDescent="0.25">
      <c r="A174" s="102"/>
      <c r="B174" s="22"/>
      <c r="C174" s="32"/>
      <c r="D174" s="32"/>
    </row>
    <row r="175" spans="1:4" ht="20.25" x14ac:dyDescent="0.25">
      <c r="A175" s="102"/>
      <c r="B175" s="22"/>
      <c r="C175" s="32"/>
      <c r="D175" s="32"/>
    </row>
    <row r="176" spans="1:4" ht="20.25" x14ac:dyDescent="0.25">
      <c r="A176" s="102"/>
      <c r="B176" s="22"/>
      <c r="C176" s="32"/>
      <c r="D176" s="32"/>
    </row>
    <row r="177" spans="1:4" ht="20.25" x14ac:dyDescent="0.25">
      <c r="A177" s="102"/>
      <c r="B177" s="22"/>
      <c r="C177" s="32"/>
      <c r="D177" s="32"/>
    </row>
    <row r="178" spans="1:4" ht="20.25" x14ac:dyDescent="0.25">
      <c r="A178" s="102"/>
      <c r="B178" s="22"/>
      <c r="C178" s="32"/>
      <c r="D178" s="32"/>
    </row>
    <row r="179" spans="1:4" ht="20.25" x14ac:dyDescent="0.25">
      <c r="A179" s="102"/>
      <c r="B179" s="22"/>
      <c r="C179" s="32"/>
      <c r="D179" s="32"/>
    </row>
    <row r="180" spans="1:4" ht="20.25" x14ac:dyDescent="0.25">
      <c r="A180" s="102"/>
      <c r="B180" s="22"/>
      <c r="C180" s="32"/>
      <c r="D180" s="32"/>
    </row>
    <row r="181" spans="1:4" ht="20.25" x14ac:dyDescent="0.25">
      <c r="A181" s="102"/>
      <c r="B181" s="22"/>
      <c r="C181" s="32"/>
      <c r="D181" s="32"/>
    </row>
    <row r="182" spans="1:4" ht="20.25" x14ac:dyDescent="0.25">
      <c r="A182" s="102"/>
      <c r="B182" s="22"/>
      <c r="C182" s="32"/>
      <c r="D182" s="32"/>
    </row>
    <row r="183" spans="1:4" ht="20.25" x14ac:dyDescent="0.25">
      <c r="A183" s="102"/>
      <c r="B183" s="22"/>
      <c r="C183" s="32"/>
      <c r="D183" s="32"/>
    </row>
    <row r="184" spans="1:4" ht="20.25" x14ac:dyDescent="0.25">
      <c r="A184" s="102"/>
      <c r="B184" s="22"/>
      <c r="C184" s="32"/>
      <c r="D184" s="32"/>
    </row>
    <row r="185" spans="1:4" ht="20.25" x14ac:dyDescent="0.25">
      <c r="A185" s="102"/>
      <c r="B185" s="22"/>
      <c r="C185" s="32"/>
      <c r="D185" s="32"/>
    </row>
    <row r="186" spans="1:4" ht="20.25" x14ac:dyDescent="0.25">
      <c r="A186" s="102"/>
      <c r="B186" s="22"/>
      <c r="C186" s="32"/>
      <c r="D186" s="32"/>
    </row>
    <row r="187" spans="1:4" ht="20.25" x14ac:dyDescent="0.25">
      <c r="A187" s="102"/>
      <c r="B187" s="22"/>
      <c r="C187" s="32"/>
      <c r="D187" s="32"/>
    </row>
    <row r="188" spans="1:4" ht="20.25" x14ac:dyDescent="0.25">
      <c r="A188" s="102"/>
      <c r="B188" s="22"/>
      <c r="C188" s="32"/>
      <c r="D188" s="32"/>
    </row>
    <row r="189" spans="1:4" ht="20.25" x14ac:dyDescent="0.25">
      <c r="A189" s="102"/>
      <c r="B189" s="22"/>
      <c r="C189" s="32"/>
      <c r="D189" s="32"/>
    </row>
    <row r="190" spans="1:4" ht="20.25" x14ac:dyDescent="0.25">
      <c r="A190" s="102"/>
      <c r="B190" s="22"/>
      <c r="C190" s="32"/>
      <c r="D190" s="32"/>
    </row>
    <row r="191" spans="1:4" ht="20.25" x14ac:dyDescent="0.25">
      <c r="A191" s="102"/>
      <c r="B191" s="22"/>
      <c r="C191" s="32"/>
      <c r="D191" s="32"/>
    </row>
    <row r="192" spans="1:4" ht="20.25" x14ac:dyDescent="0.25">
      <c r="A192" s="102"/>
      <c r="B192" s="22"/>
      <c r="C192" s="32"/>
      <c r="D192" s="32"/>
    </row>
    <row r="193" spans="1:4" ht="20.25" x14ac:dyDescent="0.25">
      <c r="A193" s="102"/>
      <c r="B193" s="22"/>
      <c r="C193" s="32"/>
      <c r="D193" s="32"/>
    </row>
    <row r="194" spans="1:4" ht="20.25" x14ac:dyDescent="0.25">
      <c r="A194" s="102"/>
      <c r="B194" s="22"/>
      <c r="C194" s="32"/>
      <c r="D194" s="32"/>
    </row>
    <row r="195" spans="1:4" ht="20.25" x14ac:dyDescent="0.25">
      <c r="A195" s="102"/>
      <c r="B195" s="22"/>
      <c r="C195" s="32"/>
      <c r="D195" s="32"/>
    </row>
    <row r="196" spans="1:4" ht="20.25" x14ac:dyDescent="0.25">
      <c r="A196" s="102"/>
      <c r="B196" s="22"/>
      <c r="C196" s="32"/>
      <c r="D196" s="32"/>
    </row>
    <row r="197" spans="1:4" ht="20.25" x14ac:dyDescent="0.25">
      <c r="A197" s="102"/>
      <c r="B197" s="22"/>
      <c r="C197" s="32"/>
      <c r="D197" s="32"/>
    </row>
    <row r="198" spans="1:4" ht="20.25" x14ac:dyDescent="0.25">
      <c r="A198" s="102"/>
      <c r="B198" s="22"/>
      <c r="C198" s="32"/>
      <c r="D198" s="32"/>
    </row>
    <row r="199" spans="1:4" ht="20.25" x14ac:dyDescent="0.25">
      <c r="A199" s="102"/>
      <c r="B199" s="22"/>
      <c r="C199" s="32"/>
      <c r="D199" s="32"/>
    </row>
    <row r="200" spans="1:4" ht="20.25" x14ac:dyDescent="0.25">
      <c r="A200" s="102"/>
      <c r="B200" s="22"/>
      <c r="C200" s="32"/>
      <c r="D200" s="32"/>
    </row>
    <row r="201" spans="1:4" ht="20.25" x14ac:dyDescent="0.25">
      <c r="A201" s="102"/>
      <c r="B201" s="22"/>
      <c r="C201" s="32"/>
      <c r="D201" s="32"/>
    </row>
    <row r="202" spans="1:4" ht="20.25" x14ac:dyDescent="0.25">
      <c r="A202" s="102"/>
      <c r="B202" s="22"/>
      <c r="C202" s="32"/>
      <c r="D202" s="32"/>
    </row>
    <row r="203" spans="1:4" ht="20.25" x14ac:dyDescent="0.25">
      <c r="A203" s="102"/>
      <c r="B203" s="22"/>
      <c r="C203" s="32"/>
      <c r="D203" s="32"/>
    </row>
    <row r="204" spans="1:4" ht="20.25" x14ac:dyDescent="0.25">
      <c r="A204" s="102"/>
      <c r="B204" s="22"/>
      <c r="C204" s="32"/>
      <c r="D204" s="32"/>
    </row>
    <row r="205" spans="1:4" ht="20.25" x14ac:dyDescent="0.25">
      <c r="A205" s="102"/>
      <c r="B205" s="22"/>
      <c r="C205" s="32"/>
      <c r="D205" s="32"/>
    </row>
    <row r="206" spans="1:4" ht="20.25" x14ac:dyDescent="0.25">
      <c r="A206" s="102"/>
      <c r="B206" s="22"/>
      <c r="C206" s="32"/>
      <c r="D206" s="32"/>
    </row>
    <row r="207" spans="1:4" ht="20.25" x14ac:dyDescent="0.25">
      <c r="A207" s="102"/>
      <c r="B207" s="22"/>
      <c r="C207" s="32"/>
      <c r="D207" s="32"/>
    </row>
    <row r="208" spans="1:4" x14ac:dyDescent="0.25">
      <c r="A208" s="82"/>
      <c r="B208" s="22"/>
      <c r="C208" s="22"/>
      <c r="D208" s="22"/>
    </row>
    <row r="209" spans="1:8" ht="20.25" x14ac:dyDescent="0.25">
      <c r="A209" s="82"/>
      <c r="B209" s="28" t="s">
        <v>88</v>
      </c>
      <c r="C209" s="28" t="s">
        <v>145</v>
      </c>
      <c r="D209" s="31" t="s">
        <v>88</v>
      </c>
      <c r="E209" s="31" t="s">
        <v>145</v>
      </c>
    </row>
    <row r="210" spans="1:8" ht="21" x14ac:dyDescent="0.35">
      <c r="A210" s="82"/>
      <c r="B210" s="29" t="s">
        <v>90</v>
      </c>
      <c r="C210" s="29"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82"/>
      <c r="B211" s="29" t="s">
        <v>90</v>
      </c>
      <c r="C211" s="29" t="s">
        <v>93</v>
      </c>
      <c r="E211" t="s">
        <v>58</v>
      </c>
      <c r="F211" t="str">
        <f t="shared" ref="F211:F221" si="0">IF(NOT(ISBLANK(D211)),D211,IF(NOT(ISBLANK(E211)),"     "&amp;E211,FALSE))</f>
        <v xml:space="preserve">     Afectación menor a 10 SMLMV .</v>
      </c>
    </row>
    <row r="212" spans="1:8" ht="21" x14ac:dyDescent="0.35">
      <c r="A212" s="82"/>
      <c r="B212" s="29" t="s">
        <v>90</v>
      </c>
      <c r="C212" s="29" t="s">
        <v>94</v>
      </c>
      <c r="E212" t="s">
        <v>93</v>
      </c>
      <c r="F212" t="str">
        <f t="shared" si="0"/>
        <v xml:space="preserve">     Entre 10 y 50 SMLMV </v>
      </c>
    </row>
    <row r="213" spans="1:8" ht="21" x14ac:dyDescent="0.35">
      <c r="A213" s="82"/>
      <c r="B213" s="29" t="s">
        <v>90</v>
      </c>
      <c r="C213" s="29" t="s">
        <v>95</v>
      </c>
      <c r="E213" t="s">
        <v>94</v>
      </c>
      <c r="F213" t="str">
        <f t="shared" si="0"/>
        <v xml:space="preserve">     Entre 50 y 100 SMLMV </v>
      </c>
    </row>
    <row r="214" spans="1:8" ht="21" x14ac:dyDescent="0.35">
      <c r="A214" s="82"/>
      <c r="B214" s="29" t="s">
        <v>90</v>
      </c>
      <c r="C214" s="29" t="s">
        <v>96</v>
      </c>
      <c r="E214" t="s">
        <v>95</v>
      </c>
      <c r="F214" t="str">
        <f t="shared" si="0"/>
        <v xml:space="preserve">     Entre 100 y 500 SMLMV </v>
      </c>
    </row>
    <row r="215" spans="1:8" ht="21" x14ac:dyDescent="0.35">
      <c r="A215" s="82"/>
      <c r="B215" s="29" t="s">
        <v>57</v>
      </c>
      <c r="C215" s="29" t="s">
        <v>97</v>
      </c>
      <c r="E215" t="s">
        <v>96</v>
      </c>
      <c r="F215" t="str">
        <f t="shared" si="0"/>
        <v xml:space="preserve">     Mayor a 500 SMLMV </v>
      </c>
    </row>
    <row r="216" spans="1:8" ht="21" x14ac:dyDescent="0.35">
      <c r="A216" s="82"/>
      <c r="B216" s="29" t="s">
        <v>57</v>
      </c>
      <c r="C216" s="29" t="s">
        <v>98</v>
      </c>
      <c r="D216" t="s">
        <v>57</v>
      </c>
      <c r="F216" t="str">
        <f t="shared" si="0"/>
        <v>Pérdida Reputacional</v>
      </c>
    </row>
    <row r="217" spans="1:8" ht="21" x14ac:dyDescent="0.35">
      <c r="A217" s="82"/>
      <c r="B217" s="29" t="s">
        <v>57</v>
      </c>
      <c r="C217" s="29" t="s">
        <v>100</v>
      </c>
      <c r="E217" t="s">
        <v>97</v>
      </c>
      <c r="F217" t="str">
        <f t="shared" si="0"/>
        <v xml:space="preserve">     El riesgo afecta la imagen de alguna área de la organización</v>
      </c>
    </row>
    <row r="218" spans="1:8" ht="21" x14ac:dyDescent="0.35">
      <c r="A218" s="82"/>
      <c r="B218" s="29" t="s">
        <v>57</v>
      </c>
      <c r="C218" s="29" t="s">
        <v>99</v>
      </c>
      <c r="E218" t="s">
        <v>98</v>
      </c>
      <c r="F218" t="str">
        <f t="shared" si="0"/>
        <v xml:space="preserve">     El riesgo afecta la imagen de la entidad internamente, de conocimiento general, nivel interno, de junta dircetiva y accionistas y/o de provedores</v>
      </c>
    </row>
    <row r="219" spans="1:8" ht="21" x14ac:dyDescent="0.35">
      <c r="A219" s="82"/>
      <c r="B219" s="29" t="s">
        <v>57</v>
      </c>
      <c r="C219" s="29" t="s">
        <v>118</v>
      </c>
      <c r="E219" t="s">
        <v>100</v>
      </c>
      <c r="F219" t="str">
        <f t="shared" si="0"/>
        <v xml:space="preserve">     El riesgo afecta la imagen de la entidad con algunos usuarios de relevancia frente al logro de los objetivos</v>
      </c>
    </row>
    <row r="220" spans="1:8" x14ac:dyDescent="0.25">
      <c r="A220" s="82"/>
      <c r="B220" s="30"/>
      <c r="C220" s="30"/>
      <c r="E220" t="s">
        <v>99</v>
      </c>
      <c r="F220" t="str">
        <f t="shared" si="0"/>
        <v xml:space="preserve">     El riesgo afecta la imagen de de la entidad con efecto publicitario sostenido a nivel de sector administrativo, nivel departamental o municipal</v>
      </c>
    </row>
    <row r="221" spans="1:8" x14ac:dyDescent="0.25">
      <c r="A221" s="82"/>
      <c r="B221" s="30" t="str" cm="1">
        <f t="array" ref="B221:B223">_xlfn.UNIQUE(Tabla1[[#All],[Criterios]])</f>
        <v>Criterios</v>
      </c>
      <c r="C221" s="30"/>
      <c r="E221" t="s">
        <v>118</v>
      </c>
      <c r="F221" t="str">
        <f t="shared" si="0"/>
        <v xml:space="preserve">     El riesgo afecta la imagen de la entidad a nivel nacional, con efecto publicitarios sostenible a nivel país</v>
      </c>
    </row>
    <row r="222" spans="1:8" x14ac:dyDescent="0.25">
      <c r="A222" s="82"/>
      <c r="B222" s="30" t="str">
        <v>Afectación Económica o presupuestal</v>
      </c>
      <c r="C222" s="30"/>
    </row>
    <row r="223" spans="1:8" x14ac:dyDescent="0.25">
      <c r="B223" s="30" t="str">
        <v>Pérdida Reputacional</v>
      </c>
      <c r="C223" s="30"/>
      <c r="F223" s="33" t="s">
        <v>147</v>
      </c>
    </row>
    <row r="224" spans="1:8" x14ac:dyDescent="0.25">
      <c r="B224" s="21"/>
      <c r="C224" s="21"/>
      <c r="F224" s="33" t="s">
        <v>148</v>
      </c>
    </row>
    <row r="225" spans="2:4" x14ac:dyDescent="0.25">
      <c r="B225" s="21"/>
      <c r="C225" s="21"/>
    </row>
    <row r="226" spans="2:4" x14ac:dyDescent="0.25">
      <c r="B226" s="21"/>
      <c r="C226" s="21"/>
    </row>
    <row r="227" spans="2:4" x14ac:dyDescent="0.25">
      <c r="B227" s="21"/>
      <c r="C227" s="21"/>
      <c r="D227" s="21"/>
    </row>
    <row r="228" spans="2:4" x14ac:dyDescent="0.25">
      <c r="B228" s="21"/>
      <c r="C228" s="21"/>
      <c r="D228" s="21"/>
    </row>
    <row r="229" spans="2:4" x14ac:dyDescent="0.25">
      <c r="B229" s="21"/>
      <c r="C229" s="21"/>
      <c r="D229" s="21"/>
    </row>
    <row r="230" spans="2:4" x14ac:dyDescent="0.25">
      <c r="B230" s="21"/>
      <c r="C230" s="21"/>
      <c r="D230" s="21"/>
    </row>
    <row r="231" spans="2:4" x14ac:dyDescent="0.25">
      <c r="B231" s="21"/>
      <c r="C231" s="21"/>
      <c r="D231" s="21"/>
    </row>
    <row r="232" spans="2:4" x14ac:dyDescent="0.25">
      <c r="B232" s="21"/>
      <c r="C232" s="21"/>
      <c r="D232" s="21"/>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heetViews>
  <sheetFormatPr baseColWidth="10" defaultColWidth="14.28515625" defaultRowHeight="12.75" x14ac:dyDescent="0.2"/>
  <cols>
    <col min="1" max="2" width="14.28515625" style="87"/>
    <col min="3" max="3" width="17" style="87" customWidth="1"/>
    <col min="4" max="4" width="14.28515625" style="87"/>
    <col min="5" max="5" width="46" style="87" customWidth="1"/>
    <col min="6" max="16384" width="14.28515625" style="87"/>
  </cols>
  <sheetData>
    <row r="1" spans="2:6" ht="24" customHeight="1" thickBot="1" x14ac:dyDescent="0.25">
      <c r="B1" s="556" t="s">
        <v>78</v>
      </c>
      <c r="C1" s="557"/>
      <c r="D1" s="557"/>
      <c r="E1" s="557"/>
      <c r="F1" s="558"/>
    </row>
    <row r="2" spans="2:6" ht="16.5" thickBot="1" x14ac:dyDescent="0.3">
      <c r="B2" s="88"/>
      <c r="C2" s="88"/>
      <c r="D2" s="88"/>
      <c r="E2" s="88"/>
      <c r="F2" s="88"/>
    </row>
    <row r="3" spans="2:6" ht="16.5" thickBot="1" x14ac:dyDescent="0.25">
      <c r="B3" s="560" t="s">
        <v>64</v>
      </c>
      <c r="C3" s="561"/>
      <c r="D3" s="561"/>
      <c r="E3" s="100" t="s">
        <v>65</v>
      </c>
      <c r="F3" s="101" t="s">
        <v>66</v>
      </c>
    </row>
    <row r="4" spans="2:6" ht="31.5" x14ac:dyDescent="0.2">
      <c r="B4" s="562" t="s">
        <v>67</v>
      </c>
      <c r="C4" s="564" t="s">
        <v>13</v>
      </c>
      <c r="D4" s="89" t="s">
        <v>14</v>
      </c>
      <c r="E4" s="90" t="s">
        <v>68</v>
      </c>
      <c r="F4" s="91">
        <v>0.25</v>
      </c>
    </row>
    <row r="5" spans="2:6" ht="47.25" x14ac:dyDescent="0.2">
      <c r="B5" s="563"/>
      <c r="C5" s="565"/>
      <c r="D5" s="92" t="s">
        <v>15</v>
      </c>
      <c r="E5" s="93" t="s">
        <v>69</v>
      </c>
      <c r="F5" s="94">
        <v>0.15</v>
      </c>
    </row>
    <row r="6" spans="2:6" ht="47.25" x14ac:dyDescent="0.2">
      <c r="B6" s="563"/>
      <c r="C6" s="565"/>
      <c r="D6" s="92" t="s">
        <v>16</v>
      </c>
      <c r="E6" s="93" t="s">
        <v>70</v>
      </c>
      <c r="F6" s="94">
        <v>0.1</v>
      </c>
    </row>
    <row r="7" spans="2:6" ht="63" x14ac:dyDescent="0.2">
      <c r="B7" s="563"/>
      <c r="C7" s="565" t="s">
        <v>17</v>
      </c>
      <c r="D7" s="92" t="s">
        <v>10</v>
      </c>
      <c r="E7" s="93" t="s">
        <v>71</v>
      </c>
      <c r="F7" s="94">
        <v>0.25</v>
      </c>
    </row>
    <row r="8" spans="2:6" ht="31.5" x14ac:dyDescent="0.2">
      <c r="B8" s="563"/>
      <c r="C8" s="565"/>
      <c r="D8" s="92" t="s">
        <v>9</v>
      </c>
      <c r="E8" s="93" t="s">
        <v>72</v>
      </c>
      <c r="F8" s="94">
        <v>0.15</v>
      </c>
    </row>
    <row r="9" spans="2:6" ht="47.25" x14ac:dyDescent="0.2">
      <c r="B9" s="563" t="s">
        <v>162</v>
      </c>
      <c r="C9" s="565" t="s">
        <v>18</v>
      </c>
      <c r="D9" s="92" t="s">
        <v>19</v>
      </c>
      <c r="E9" s="93" t="s">
        <v>73</v>
      </c>
      <c r="F9" s="95" t="s">
        <v>74</v>
      </c>
    </row>
    <row r="10" spans="2:6" ht="63" x14ac:dyDescent="0.2">
      <c r="B10" s="563"/>
      <c r="C10" s="565"/>
      <c r="D10" s="92" t="s">
        <v>20</v>
      </c>
      <c r="E10" s="93" t="s">
        <v>75</v>
      </c>
      <c r="F10" s="95" t="s">
        <v>74</v>
      </c>
    </row>
    <row r="11" spans="2:6" ht="47.25" x14ac:dyDescent="0.2">
      <c r="B11" s="563"/>
      <c r="C11" s="565" t="s">
        <v>21</v>
      </c>
      <c r="D11" s="92" t="s">
        <v>22</v>
      </c>
      <c r="E11" s="93" t="s">
        <v>76</v>
      </c>
      <c r="F11" s="95" t="s">
        <v>74</v>
      </c>
    </row>
    <row r="12" spans="2:6" ht="47.25" x14ac:dyDescent="0.2">
      <c r="B12" s="563"/>
      <c r="C12" s="565"/>
      <c r="D12" s="92" t="s">
        <v>23</v>
      </c>
      <c r="E12" s="93" t="s">
        <v>77</v>
      </c>
      <c r="F12" s="95" t="s">
        <v>74</v>
      </c>
    </row>
    <row r="13" spans="2:6" ht="31.5" x14ac:dyDescent="0.2">
      <c r="B13" s="563"/>
      <c r="C13" s="565" t="s">
        <v>24</v>
      </c>
      <c r="D13" s="92" t="s">
        <v>119</v>
      </c>
      <c r="E13" s="93" t="s">
        <v>122</v>
      </c>
      <c r="F13" s="95" t="s">
        <v>74</v>
      </c>
    </row>
    <row r="14" spans="2:6" ht="32.25" thickBot="1" x14ac:dyDescent="0.25">
      <c r="B14" s="566"/>
      <c r="C14" s="567"/>
      <c r="D14" s="96" t="s">
        <v>120</v>
      </c>
      <c r="E14" s="97" t="s">
        <v>121</v>
      </c>
      <c r="F14" s="98" t="s">
        <v>74</v>
      </c>
    </row>
    <row r="15" spans="2:6" ht="49.5" customHeight="1" x14ac:dyDescent="0.2">
      <c r="B15" s="559" t="s">
        <v>159</v>
      </c>
      <c r="C15" s="559"/>
      <c r="D15" s="559"/>
      <c r="E15" s="559"/>
      <c r="F15" s="559"/>
    </row>
    <row r="16" spans="2:6" ht="27" customHeight="1" x14ac:dyDescent="0.25">
      <c r="B16" s="99"/>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RowHeight="12.75" x14ac:dyDescent="0.2"/>
  <cols>
    <col min="1" max="1" width="32.85546875" style="8" customWidth="1"/>
    <col min="2" max="16384" width="11.42578125" style="8"/>
  </cols>
  <sheetData>
    <row r="3" spans="1:1" x14ac:dyDescent="0.2">
      <c r="A3" s="9" t="s">
        <v>14</v>
      </c>
    </row>
    <row r="4" spans="1:1" x14ac:dyDescent="0.2">
      <c r="A4" s="9" t="s">
        <v>15</v>
      </c>
    </row>
    <row r="5" spans="1:1" x14ac:dyDescent="0.2">
      <c r="A5" s="9" t="s">
        <v>16</v>
      </c>
    </row>
    <row r="6" spans="1:1" x14ac:dyDescent="0.2">
      <c r="A6" s="9" t="s">
        <v>10</v>
      </c>
    </row>
    <row r="7" spans="1:1" x14ac:dyDescent="0.2">
      <c r="A7" s="9" t="s">
        <v>9</v>
      </c>
    </row>
    <row r="8" spans="1:1" x14ac:dyDescent="0.2">
      <c r="A8" s="9" t="s">
        <v>19</v>
      </c>
    </row>
    <row r="9" spans="1:1" x14ac:dyDescent="0.2">
      <c r="A9" s="9" t="s">
        <v>20</v>
      </c>
    </row>
    <row r="10" spans="1:1" x14ac:dyDescent="0.2">
      <c r="A10" s="9" t="s">
        <v>22</v>
      </c>
    </row>
    <row r="11" spans="1:1" x14ac:dyDescent="0.2">
      <c r="A11" s="9" t="s">
        <v>23</v>
      </c>
    </row>
    <row r="12" spans="1:1" x14ac:dyDescent="0.2">
      <c r="A12" s="9" t="s">
        <v>25</v>
      </c>
    </row>
    <row r="13" spans="1:1" x14ac:dyDescent="0.2">
      <c r="A13" s="9" t="s">
        <v>26</v>
      </c>
    </row>
    <row r="14" spans="1:1" x14ac:dyDescent="0.2">
      <c r="A14" s="9" t="s">
        <v>27</v>
      </c>
    </row>
    <row r="16" spans="1:1" x14ac:dyDescent="0.2">
      <c r="A16" s="9" t="s">
        <v>30</v>
      </c>
    </row>
    <row r="17" spans="1:1" x14ac:dyDescent="0.2">
      <c r="A17" s="9" t="s">
        <v>31</v>
      </c>
    </row>
    <row r="18" spans="1:1" x14ac:dyDescent="0.2">
      <c r="A18" s="9" t="s">
        <v>32</v>
      </c>
    </row>
    <row r="20" spans="1:1" x14ac:dyDescent="0.2">
      <c r="A20" s="9" t="s">
        <v>40</v>
      </c>
    </row>
    <row r="21" spans="1:1" x14ac:dyDescent="0.2">
      <c r="A21" s="9"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SANDRA ANGARITA</cp:lastModifiedBy>
  <cp:lastPrinted>2020-05-13T01:12:22Z</cp:lastPrinted>
  <dcterms:created xsi:type="dcterms:W3CDTF">2020-03-24T23:12:47Z</dcterms:created>
  <dcterms:modified xsi:type="dcterms:W3CDTF">2021-12-20T20:45:03Z</dcterms:modified>
</cp:coreProperties>
</file>